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348d98988c1c828b/Desktop/Master Folder/Master file/Investment/Computer Business Docs/Substack/"/>
    </mc:Choice>
  </mc:AlternateContent>
  <xr:revisionPtr revIDLastSave="21" documentId="11_99A17DBC6ADBCE51C3ACF8FF858BABD418BCCE33" xr6:coauthVersionLast="47" xr6:coauthVersionMax="47" xr10:uidLastSave="{6A7104AE-B32D-4273-B258-EE14B78E00EC}"/>
  <bookViews>
    <workbookView xWindow="28680" yWindow="-120" windowWidth="29040" windowHeight="15720" tabRatio="500" activeTab="3" xr2:uid="{00000000-000D-0000-FFFF-FFFF00000000}"/>
  </bookViews>
  <sheets>
    <sheet name="Instructions" sheetId="1" r:id="rId1"/>
    <sheet name="Student Records" sheetId="2" r:id="rId2"/>
    <sheet name="Summary Tasks" sheetId="3" r:id="rId3"/>
    <sheet name="Key Workings" sheetId="4" r:id="rId4"/>
    <sheet name="Answer Key"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6" i="2" l="1"/>
  <c r="C7" i="5"/>
  <c r="C9" i="5"/>
  <c r="C33" i="5"/>
  <c r="C32" i="5"/>
  <c r="C31" i="5"/>
  <c r="C30" i="5"/>
  <c r="C29" i="5"/>
  <c r="C25" i="5"/>
  <c r="C24" i="5"/>
  <c r="C23" i="5"/>
  <c r="C22" i="5"/>
  <c r="C21" i="5"/>
  <c r="C20" i="5"/>
  <c r="C16" i="5"/>
  <c r="C15" i="5"/>
  <c r="C14" i="5"/>
  <c r="C13" i="5"/>
  <c r="C12" i="5"/>
  <c r="C8" i="5"/>
  <c r="C6" i="5"/>
  <c r="C5" i="5"/>
  <c r="H122" i="4"/>
  <c r="F122" i="4"/>
  <c r="E122" i="4"/>
  <c r="G122" i="4" s="1"/>
  <c r="I122" i="4" s="1"/>
  <c r="D122" i="4"/>
  <c r="C122" i="4"/>
  <c r="B122" i="4"/>
  <c r="A122" i="4"/>
  <c r="H121" i="4"/>
  <c r="F121" i="4"/>
  <c r="G121" i="4" s="1"/>
  <c r="I121" i="4" s="1"/>
  <c r="E121" i="4"/>
  <c r="D121" i="4"/>
  <c r="C121" i="4"/>
  <c r="B121" i="4"/>
  <c r="A121" i="4"/>
  <c r="H120" i="4"/>
  <c r="G120" i="4"/>
  <c r="I120" i="4" s="1"/>
  <c r="F120" i="4"/>
  <c r="E120" i="4"/>
  <c r="D120" i="4"/>
  <c r="C120" i="4"/>
  <c r="B120" i="4"/>
  <c r="A120" i="4"/>
  <c r="H119" i="4"/>
  <c r="F119" i="4"/>
  <c r="E119" i="4"/>
  <c r="G119" i="4" s="1"/>
  <c r="I119" i="4" s="1"/>
  <c r="D119" i="4"/>
  <c r="C119" i="4"/>
  <c r="B119" i="4"/>
  <c r="A119" i="4"/>
  <c r="H118" i="4"/>
  <c r="F118" i="4"/>
  <c r="E118" i="4"/>
  <c r="G118" i="4" s="1"/>
  <c r="I118" i="4" s="1"/>
  <c r="D118" i="4"/>
  <c r="C118" i="4"/>
  <c r="B118" i="4"/>
  <c r="A118" i="4"/>
  <c r="H117" i="4"/>
  <c r="G117" i="4"/>
  <c r="I117" i="4" s="1"/>
  <c r="F117" i="4"/>
  <c r="E117" i="4"/>
  <c r="D117" i="4"/>
  <c r="C117" i="4"/>
  <c r="B117" i="4"/>
  <c r="A117" i="4"/>
  <c r="H116" i="4"/>
  <c r="G116" i="4"/>
  <c r="I116" i="4" s="1"/>
  <c r="F116" i="4"/>
  <c r="E116" i="4"/>
  <c r="D116" i="4"/>
  <c r="C116" i="4"/>
  <c r="B116" i="4"/>
  <c r="A116" i="4"/>
  <c r="H115" i="4"/>
  <c r="F115" i="4"/>
  <c r="E115" i="4"/>
  <c r="G115" i="4" s="1"/>
  <c r="I115" i="4" s="1"/>
  <c r="D115" i="4"/>
  <c r="C115" i="4"/>
  <c r="B115" i="4"/>
  <c r="A115" i="4"/>
  <c r="H114" i="4"/>
  <c r="F114" i="4"/>
  <c r="E114" i="4"/>
  <c r="G114" i="4" s="1"/>
  <c r="I114" i="4" s="1"/>
  <c r="D114" i="4"/>
  <c r="C114" i="4"/>
  <c r="B114" i="4"/>
  <c r="A114" i="4"/>
  <c r="H113" i="4"/>
  <c r="F113" i="4"/>
  <c r="G113" i="4" s="1"/>
  <c r="I113" i="4" s="1"/>
  <c r="E113" i="4"/>
  <c r="D113" i="4"/>
  <c r="C113" i="4"/>
  <c r="B113" i="4"/>
  <c r="A113" i="4"/>
  <c r="H112" i="4"/>
  <c r="G112" i="4"/>
  <c r="I112" i="4" s="1"/>
  <c r="F112" i="4"/>
  <c r="E112" i="4"/>
  <c r="D112" i="4"/>
  <c r="C112" i="4"/>
  <c r="B112" i="4"/>
  <c r="A112" i="4"/>
  <c r="H111" i="4"/>
  <c r="F111" i="4"/>
  <c r="E111" i="4"/>
  <c r="G111" i="4" s="1"/>
  <c r="I111" i="4" s="1"/>
  <c r="D111" i="4"/>
  <c r="C111" i="4"/>
  <c r="B111" i="4"/>
  <c r="A111" i="4"/>
  <c r="H110" i="4"/>
  <c r="F110" i="4"/>
  <c r="E110" i="4"/>
  <c r="G110" i="4" s="1"/>
  <c r="I110" i="4" s="1"/>
  <c r="D110" i="4"/>
  <c r="C110" i="4"/>
  <c r="B110" i="4"/>
  <c r="A110" i="4"/>
  <c r="H109" i="4"/>
  <c r="G109" i="4"/>
  <c r="I109" i="4" s="1"/>
  <c r="F109" i="4"/>
  <c r="E109" i="4"/>
  <c r="D109" i="4"/>
  <c r="C109" i="4"/>
  <c r="B109" i="4"/>
  <c r="A109" i="4"/>
  <c r="H108" i="4"/>
  <c r="G108" i="4"/>
  <c r="I108" i="4" s="1"/>
  <c r="F108" i="4"/>
  <c r="E108" i="4"/>
  <c r="D108" i="4"/>
  <c r="C108" i="4"/>
  <c r="B108" i="4"/>
  <c r="A108" i="4"/>
  <c r="H107" i="4"/>
  <c r="F107" i="4"/>
  <c r="E107" i="4"/>
  <c r="G107" i="4" s="1"/>
  <c r="I107" i="4" s="1"/>
  <c r="D107" i="4"/>
  <c r="C107" i="4"/>
  <c r="B107" i="4"/>
  <c r="A107" i="4"/>
  <c r="H106" i="4"/>
  <c r="F106" i="4"/>
  <c r="E106" i="4"/>
  <c r="G106" i="4" s="1"/>
  <c r="I106" i="4" s="1"/>
  <c r="D106" i="4"/>
  <c r="C106" i="4"/>
  <c r="B106" i="4"/>
  <c r="A106" i="4"/>
  <c r="H105" i="4"/>
  <c r="F105" i="4"/>
  <c r="G105" i="4" s="1"/>
  <c r="I105" i="4" s="1"/>
  <c r="E105" i="4"/>
  <c r="D105" i="4"/>
  <c r="C105" i="4"/>
  <c r="B105" i="4"/>
  <c r="A105" i="4"/>
  <c r="H104" i="4"/>
  <c r="G104" i="4"/>
  <c r="I104" i="4" s="1"/>
  <c r="F104" i="4"/>
  <c r="E104" i="4"/>
  <c r="D104" i="4"/>
  <c r="C104" i="4"/>
  <c r="B104" i="4"/>
  <c r="A104" i="4"/>
  <c r="H103" i="4"/>
  <c r="F103" i="4"/>
  <c r="E103" i="4"/>
  <c r="G103" i="4" s="1"/>
  <c r="I103" i="4" s="1"/>
  <c r="D103" i="4"/>
  <c r="C103" i="4"/>
  <c r="B103" i="4"/>
  <c r="A103" i="4"/>
  <c r="H102" i="4"/>
  <c r="F102" i="4"/>
  <c r="E102" i="4"/>
  <c r="G102" i="4" s="1"/>
  <c r="I102" i="4" s="1"/>
  <c r="D102" i="4"/>
  <c r="C102" i="4"/>
  <c r="B102" i="4"/>
  <c r="A102" i="4"/>
  <c r="H101" i="4"/>
  <c r="G101" i="4"/>
  <c r="I101" i="4" s="1"/>
  <c r="F101" i="4"/>
  <c r="E101" i="4"/>
  <c r="D101" i="4"/>
  <c r="C101" i="4"/>
  <c r="B101" i="4"/>
  <c r="A101" i="4"/>
  <c r="H100" i="4"/>
  <c r="G100" i="4"/>
  <c r="I100" i="4" s="1"/>
  <c r="F100" i="4"/>
  <c r="E100" i="4"/>
  <c r="D100" i="4"/>
  <c r="C100" i="4"/>
  <c r="B100" i="4"/>
  <c r="A100" i="4"/>
  <c r="H99" i="4"/>
  <c r="F99" i="4"/>
  <c r="E99" i="4"/>
  <c r="G99" i="4" s="1"/>
  <c r="I99" i="4" s="1"/>
  <c r="D99" i="4"/>
  <c r="C99" i="4"/>
  <c r="B99" i="4"/>
  <c r="A99" i="4"/>
  <c r="H98" i="4"/>
  <c r="F98" i="4"/>
  <c r="E98" i="4"/>
  <c r="G98" i="4" s="1"/>
  <c r="I98" i="4" s="1"/>
  <c r="D98" i="4"/>
  <c r="C98" i="4"/>
  <c r="B98" i="4"/>
  <c r="A98" i="4"/>
  <c r="H97" i="4"/>
  <c r="F97" i="4"/>
  <c r="G97" i="4" s="1"/>
  <c r="I97" i="4" s="1"/>
  <c r="E97" i="4"/>
  <c r="D97" i="4"/>
  <c r="C97" i="4"/>
  <c r="B97" i="4"/>
  <c r="A97" i="4"/>
  <c r="H96" i="4"/>
  <c r="G96" i="4"/>
  <c r="I96" i="4" s="1"/>
  <c r="F96" i="4"/>
  <c r="E96" i="4"/>
  <c r="D96" i="4"/>
  <c r="C96" i="4"/>
  <c r="B96" i="4"/>
  <c r="A96" i="4"/>
  <c r="H95" i="4"/>
  <c r="F95" i="4"/>
  <c r="E95" i="4"/>
  <c r="G95" i="4" s="1"/>
  <c r="I95" i="4" s="1"/>
  <c r="D95" i="4"/>
  <c r="C95" i="4"/>
  <c r="B95" i="4"/>
  <c r="A95" i="4"/>
  <c r="H94" i="4"/>
  <c r="F94" i="4"/>
  <c r="E94" i="4"/>
  <c r="G94" i="4" s="1"/>
  <c r="I94" i="4" s="1"/>
  <c r="D94" i="4"/>
  <c r="C94" i="4"/>
  <c r="B94" i="4"/>
  <c r="A94" i="4"/>
  <c r="H93" i="4"/>
  <c r="G93" i="4"/>
  <c r="I93" i="4" s="1"/>
  <c r="F93" i="4"/>
  <c r="E93" i="4"/>
  <c r="D93" i="4"/>
  <c r="C93" i="4"/>
  <c r="B93" i="4"/>
  <c r="A93" i="4"/>
  <c r="H92" i="4"/>
  <c r="G92" i="4"/>
  <c r="I92" i="4" s="1"/>
  <c r="F92" i="4"/>
  <c r="E92" i="4"/>
  <c r="D92" i="4"/>
  <c r="C92" i="4"/>
  <c r="B92" i="4"/>
  <c r="A92" i="4"/>
  <c r="H91" i="4"/>
  <c r="F91" i="4"/>
  <c r="E91" i="4"/>
  <c r="G91" i="4" s="1"/>
  <c r="I91" i="4" s="1"/>
  <c r="D91" i="4"/>
  <c r="C91" i="4"/>
  <c r="B91" i="4"/>
  <c r="A91" i="4"/>
  <c r="H90" i="4"/>
  <c r="F90" i="4"/>
  <c r="E90" i="4"/>
  <c r="G90" i="4" s="1"/>
  <c r="I90" i="4" s="1"/>
  <c r="D90" i="4"/>
  <c r="C90" i="4"/>
  <c r="B90" i="4"/>
  <c r="A90" i="4"/>
  <c r="H89" i="4"/>
  <c r="F89" i="4"/>
  <c r="G89" i="4" s="1"/>
  <c r="I89" i="4" s="1"/>
  <c r="E89" i="4"/>
  <c r="D89" i="4"/>
  <c r="C89" i="4"/>
  <c r="B89" i="4"/>
  <c r="A89" i="4"/>
  <c r="H88" i="4"/>
  <c r="G88" i="4"/>
  <c r="I88" i="4" s="1"/>
  <c r="F88" i="4"/>
  <c r="E88" i="4"/>
  <c r="D88" i="4"/>
  <c r="C88" i="4"/>
  <c r="B88" i="4"/>
  <c r="A88" i="4"/>
  <c r="H87" i="4"/>
  <c r="F87" i="4"/>
  <c r="E87" i="4"/>
  <c r="G87" i="4" s="1"/>
  <c r="I87" i="4" s="1"/>
  <c r="D87" i="4"/>
  <c r="C87" i="4"/>
  <c r="B87" i="4"/>
  <c r="A87" i="4"/>
  <c r="H86" i="4"/>
  <c r="F86" i="4"/>
  <c r="E86" i="4"/>
  <c r="G86" i="4" s="1"/>
  <c r="I86" i="4" s="1"/>
  <c r="D86" i="4"/>
  <c r="C86" i="4"/>
  <c r="B86" i="4"/>
  <c r="A86" i="4"/>
  <c r="H85" i="4"/>
  <c r="G85" i="4"/>
  <c r="I85" i="4" s="1"/>
  <c r="F85" i="4"/>
  <c r="E85" i="4"/>
  <c r="D85" i="4"/>
  <c r="C85" i="4"/>
  <c r="B85" i="4"/>
  <c r="A85" i="4"/>
  <c r="H84" i="4"/>
  <c r="G84" i="4"/>
  <c r="I84" i="4" s="1"/>
  <c r="F84" i="4"/>
  <c r="E84" i="4"/>
  <c r="D84" i="4"/>
  <c r="C84" i="4"/>
  <c r="B84" i="4"/>
  <c r="A84" i="4"/>
  <c r="H83" i="4"/>
  <c r="F83" i="4"/>
  <c r="E83" i="4"/>
  <c r="G83" i="4" s="1"/>
  <c r="I83" i="4" s="1"/>
  <c r="D83" i="4"/>
  <c r="C83" i="4"/>
  <c r="B83" i="4"/>
  <c r="A83" i="4"/>
  <c r="H82" i="4"/>
  <c r="F82" i="4"/>
  <c r="E82" i="4"/>
  <c r="G82" i="4" s="1"/>
  <c r="I82" i="4" s="1"/>
  <c r="D82" i="4"/>
  <c r="C82" i="4"/>
  <c r="B82" i="4"/>
  <c r="A82" i="4"/>
  <c r="H81" i="4"/>
  <c r="F81" i="4"/>
  <c r="G81" i="4" s="1"/>
  <c r="I81" i="4" s="1"/>
  <c r="E81" i="4"/>
  <c r="D81" i="4"/>
  <c r="C81" i="4"/>
  <c r="B81" i="4"/>
  <c r="A81" i="4"/>
  <c r="H80" i="4"/>
  <c r="G80" i="4"/>
  <c r="I80" i="4" s="1"/>
  <c r="F80" i="4"/>
  <c r="E80" i="4"/>
  <c r="D80" i="4"/>
  <c r="C80" i="4"/>
  <c r="B80" i="4"/>
  <c r="A80" i="4"/>
  <c r="H79" i="4"/>
  <c r="F79" i="4"/>
  <c r="E79" i="4"/>
  <c r="G79" i="4" s="1"/>
  <c r="I79" i="4" s="1"/>
  <c r="D79" i="4"/>
  <c r="C79" i="4"/>
  <c r="B79" i="4"/>
  <c r="A79" i="4"/>
  <c r="H78" i="4"/>
  <c r="F78" i="4"/>
  <c r="E78" i="4"/>
  <c r="G78" i="4" s="1"/>
  <c r="I78" i="4" s="1"/>
  <c r="D78" i="4"/>
  <c r="C78" i="4"/>
  <c r="B78" i="4"/>
  <c r="A78" i="4"/>
  <c r="H77" i="4"/>
  <c r="G77" i="4"/>
  <c r="I77" i="4" s="1"/>
  <c r="F77" i="4"/>
  <c r="E77" i="4"/>
  <c r="D77" i="4"/>
  <c r="C77" i="4"/>
  <c r="B77" i="4"/>
  <c r="A77" i="4"/>
  <c r="H76" i="4"/>
  <c r="G76" i="4"/>
  <c r="I76" i="4" s="1"/>
  <c r="F76" i="4"/>
  <c r="E76" i="4"/>
  <c r="D76" i="4"/>
  <c r="C76" i="4"/>
  <c r="B76" i="4"/>
  <c r="A76" i="4"/>
  <c r="H75" i="4"/>
  <c r="F75" i="4"/>
  <c r="E75" i="4"/>
  <c r="G75" i="4" s="1"/>
  <c r="I75" i="4" s="1"/>
  <c r="D75" i="4"/>
  <c r="C75" i="4"/>
  <c r="B75" i="4"/>
  <c r="A75" i="4"/>
  <c r="H74" i="4"/>
  <c r="F74" i="4"/>
  <c r="E74" i="4"/>
  <c r="G74" i="4" s="1"/>
  <c r="I74" i="4" s="1"/>
  <c r="D74" i="4"/>
  <c r="C74" i="4"/>
  <c r="B74" i="4"/>
  <c r="A74" i="4"/>
  <c r="H73" i="4"/>
  <c r="F73" i="4"/>
  <c r="G73" i="4" s="1"/>
  <c r="I73" i="4" s="1"/>
  <c r="E73" i="4"/>
  <c r="D73" i="4"/>
  <c r="C73" i="4"/>
  <c r="B73" i="4"/>
  <c r="A73" i="4"/>
  <c r="H72" i="4"/>
  <c r="G72" i="4"/>
  <c r="I72" i="4" s="1"/>
  <c r="F72" i="4"/>
  <c r="E72" i="4"/>
  <c r="D72" i="4"/>
  <c r="C72" i="4"/>
  <c r="B72" i="4"/>
  <c r="A72" i="4"/>
  <c r="H71" i="4"/>
  <c r="F71" i="4"/>
  <c r="E71" i="4"/>
  <c r="G71" i="4" s="1"/>
  <c r="I71" i="4" s="1"/>
  <c r="D71" i="4"/>
  <c r="C71" i="4"/>
  <c r="B71" i="4"/>
  <c r="A71" i="4"/>
  <c r="H70" i="4"/>
  <c r="F70" i="4"/>
  <c r="E70" i="4"/>
  <c r="G70" i="4" s="1"/>
  <c r="I70" i="4" s="1"/>
  <c r="D70" i="4"/>
  <c r="C70" i="4"/>
  <c r="B70" i="4"/>
  <c r="A70" i="4"/>
  <c r="H69" i="4"/>
  <c r="G69" i="4"/>
  <c r="I69" i="4" s="1"/>
  <c r="F69" i="4"/>
  <c r="E69" i="4"/>
  <c r="D69" i="4"/>
  <c r="C69" i="4"/>
  <c r="B69" i="4"/>
  <c r="A69" i="4"/>
  <c r="H68" i="4"/>
  <c r="G68" i="4"/>
  <c r="I68" i="4" s="1"/>
  <c r="F68" i="4"/>
  <c r="E68" i="4"/>
  <c r="D68" i="4"/>
  <c r="C68" i="4"/>
  <c r="B68" i="4"/>
  <c r="A68" i="4"/>
  <c r="H67" i="4"/>
  <c r="F67" i="4"/>
  <c r="E67" i="4"/>
  <c r="G67" i="4" s="1"/>
  <c r="I67" i="4" s="1"/>
  <c r="D67" i="4"/>
  <c r="C67" i="4"/>
  <c r="B67" i="4"/>
  <c r="A67" i="4"/>
  <c r="H66" i="4"/>
  <c r="F66" i="4"/>
  <c r="E66" i="4"/>
  <c r="G66" i="4" s="1"/>
  <c r="I66" i="4" s="1"/>
  <c r="D66" i="4"/>
  <c r="C66" i="4"/>
  <c r="B66" i="4"/>
  <c r="A66" i="4"/>
  <c r="H65" i="4"/>
  <c r="F65" i="4"/>
  <c r="G65" i="4" s="1"/>
  <c r="I65" i="4" s="1"/>
  <c r="E65" i="4"/>
  <c r="D65" i="4"/>
  <c r="C65" i="4"/>
  <c r="B65" i="4"/>
  <c r="A65" i="4"/>
  <c r="H64" i="4"/>
  <c r="G64" i="4"/>
  <c r="I64" i="4" s="1"/>
  <c r="F64" i="4"/>
  <c r="E64" i="4"/>
  <c r="D64" i="4"/>
  <c r="C64" i="4"/>
  <c r="B64" i="4"/>
  <c r="A64" i="4"/>
  <c r="H63" i="4"/>
  <c r="F63" i="4"/>
  <c r="E63" i="4"/>
  <c r="G63" i="4" s="1"/>
  <c r="I63" i="4" s="1"/>
  <c r="D63" i="4"/>
  <c r="C63" i="4"/>
  <c r="B63" i="4"/>
  <c r="A63" i="4"/>
  <c r="H62" i="4"/>
  <c r="F62" i="4"/>
  <c r="E62" i="4"/>
  <c r="G62" i="4" s="1"/>
  <c r="I62" i="4" s="1"/>
  <c r="D62" i="4"/>
  <c r="C62" i="4"/>
  <c r="B62" i="4"/>
  <c r="A62" i="4"/>
  <c r="H61" i="4"/>
  <c r="G61" i="4"/>
  <c r="I61" i="4" s="1"/>
  <c r="F61" i="4"/>
  <c r="E61" i="4"/>
  <c r="D61" i="4"/>
  <c r="C61" i="4"/>
  <c r="B61" i="4"/>
  <c r="A61" i="4"/>
  <c r="H60" i="4"/>
  <c r="G60" i="4"/>
  <c r="I60" i="4" s="1"/>
  <c r="F60" i="4"/>
  <c r="E60" i="4"/>
  <c r="D60" i="4"/>
  <c r="C60" i="4"/>
  <c r="B60" i="4"/>
  <c r="A60" i="4"/>
  <c r="H59" i="4"/>
  <c r="F59" i="4"/>
  <c r="E59" i="4"/>
  <c r="G59" i="4" s="1"/>
  <c r="I59" i="4" s="1"/>
  <c r="D59" i="4"/>
  <c r="C59" i="4"/>
  <c r="B59" i="4"/>
  <c r="A59" i="4"/>
  <c r="H58" i="4"/>
  <c r="F58" i="4"/>
  <c r="E58" i="4"/>
  <c r="G58" i="4" s="1"/>
  <c r="I58" i="4" s="1"/>
  <c r="D58" i="4"/>
  <c r="C58" i="4"/>
  <c r="B58" i="4"/>
  <c r="A58" i="4"/>
  <c r="H57" i="4"/>
  <c r="F57" i="4"/>
  <c r="G57" i="4" s="1"/>
  <c r="I57" i="4" s="1"/>
  <c r="E57" i="4"/>
  <c r="D57" i="4"/>
  <c r="C57" i="4"/>
  <c r="B57" i="4"/>
  <c r="A57" i="4"/>
  <c r="H56" i="4"/>
  <c r="G56" i="4"/>
  <c r="I56" i="4" s="1"/>
  <c r="F56" i="4"/>
  <c r="E56" i="4"/>
  <c r="D56" i="4"/>
  <c r="C56" i="4"/>
  <c r="B56" i="4"/>
  <c r="A56" i="4"/>
  <c r="H55" i="4"/>
  <c r="F55" i="4"/>
  <c r="E55" i="4"/>
  <c r="G55" i="4" s="1"/>
  <c r="I55" i="4" s="1"/>
  <c r="D55" i="4"/>
  <c r="C55" i="4"/>
  <c r="B55" i="4"/>
  <c r="A55" i="4"/>
  <c r="H54" i="4"/>
  <c r="F54" i="4"/>
  <c r="E54" i="4"/>
  <c r="G54" i="4" s="1"/>
  <c r="I54" i="4" s="1"/>
  <c r="D54" i="4"/>
  <c r="C54" i="4"/>
  <c r="B54" i="4"/>
  <c r="A54" i="4"/>
  <c r="H53" i="4"/>
  <c r="G53" i="4"/>
  <c r="I53" i="4" s="1"/>
  <c r="F53" i="4"/>
  <c r="E53" i="4"/>
  <c r="D53" i="4"/>
  <c r="C53" i="4"/>
  <c r="B53" i="4"/>
  <c r="A53" i="4"/>
  <c r="H52" i="4"/>
  <c r="G52" i="4"/>
  <c r="I52" i="4" s="1"/>
  <c r="F52" i="4"/>
  <c r="E52" i="4"/>
  <c r="D52" i="4"/>
  <c r="C52" i="4"/>
  <c r="B52" i="4"/>
  <c r="A52" i="4"/>
  <c r="H51" i="4"/>
  <c r="F51" i="4"/>
  <c r="E51" i="4"/>
  <c r="G51" i="4" s="1"/>
  <c r="I51" i="4" s="1"/>
  <c r="D51" i="4"/>
  <c r="C51" i="4"/>
  <c r="B51" i="4"/>
  <c r="A51" i="4"/>
  <c r="H50" i="4"/>
  <c r="F50" i="4"/>
  <c r="E50" i="4"/>
  <c r="G50" i="4" s="1"/>
  <c r="I50" i="4" s="1"/>
  <c r="D50" i="4"/>
  <c r="C50" i="4"/>
  <c r="B50" i="4"/>
  <c r="A50" i="4"/>
  <c r="H49" i="4"/>
  <c r="F49" i="4"/>
  <c r="G49" i="4" s="1"/>
  <c r="I49" i="4" s="1"/>
  <c r="E49" i="4"/>
  <c r="D49" i="4"/>
  <c r="C49" i="4"/>
  <c r="B49" i="4"/>
  <c r="A49" i="4"/>
  <c r="H48" i="4"/>
  <c r="G48" i="4"/>
  <c r="I48" i="4" s="1"/>
  <c r="F48" i="4"/>
  <c r="E48" i="4"/>
  <c r="D48" i="4"/>
  <c r="C48" i="4"/>
  <c r="B48" i="4"/>
  <c r="A48" i="4"/>
  <c r="H47" i="4"/>
  <c r="F47" i="4"/>
  <c r="E47" i="4"/>
  <c r="G47" i="4" s="1"/>
  <c r="I47" i="4" s="1"/>
  <c r="D47" i="4"/>
  <c r="C47" i="4"/>
  <c r="B47" i="4"/>
  <c r="A47" i="4"/>
  <c r="H46" i="4"/>
  <c r="F46" i="4"/>
  <c r="E46" i="4"/>
  <c r="G46" i="4" s="1"/>
  <c r="I46" i="4" s="1"/>
  <c r="D46" i="4"/>
  <c r="C46" i="4"/>
  <c r="B46" i="4"/>
  <c r="A46" i="4"/>
  <c r="H45" i="4"/>
  <c r="G45" i="4"/>
  <c r="I45" i="4" s="1"/>
  <c r="F45" i="4"/>
  <c r="E45" i="4"/>
  <c r="D45" i="4"/>
  <c r="C45" i="4"/>
  <c r="B45" i="4"/>
  <c r="A45" i="4"/>
  <c r="H44" i="4"/>
  <c r="G44" i="4"/>
  <c r="I44" i="4" s="1"/>
  <c r="F44" i="4"/>
  <c r="E44" i="4"/>
  <c r="D44" i="4"/>
  <c r="C44" i="4"/>
  <c r="B44" i="4"/>
  <c r="A44" i="4"/>
  <c r="H43" i="4"/>
  <c r="F43" i="4"/>
  <c r="E43" i="4"/>
  <c r="G43" i="4" s="1"/>
  <c r="I43" i="4" s="1"/>
  <c r="D43" i="4"/>
  <c r="C43" i="4"/>
  <c r="B43" i="4"/>
  <c r="A43" i="4"/>
  <c r="H42" i="4"/>
  <c r="F42" i="4"/>
  <c r="E42" i="4"/>
  <c r="G42" i="4" s="1"/>
  <c r="I42" i="4" s="1"/>
  <c r="D42" i="4"/>
  <c r="C42" i="4"/>
  <c r="B42" i="4"/>
  <c r="A42" i="4"/>
  <c r="H41" i="4"/>
  <c r="F41" i="4"/>
  <c r="G41" i="4" s="1"/>
  <c r="I41" i="4" s="1"/>
  <c r="E41" i="4"/>
  <c r="D41" i="4"/>
  <c r="C41" i="4"/>
  <c r="B41" i="4"/>
  <c r="A41" i="4"/>
  <c r="H40" i="4"/>
  <c r="G40" i="4"/>
  <c r="I40" i="4" s="1"/>
  <c r="F40" i="4"/>
  <c r="E40" i="4"/>
  <c r="D40" i="4"/>
  <c r="C40" i="4"/>
  <c r="B40" i="4"/>
  <c r="A40" i="4"/>
  <c r="H39" i="4"/>
  <c r="F39" i="4"/>
  <c r="E39" i="4"/>
  <c r="G39" i="4" s="1"/>
  <c r="I39" i="4" s="1"/>
  <c r="D39" i="4"/>
  <c r="C39" i="4"/>
  <c r="B39" i="4"/>
  <c r="A39" i="4"/>
  <c r="H38" i="4"/>
  <c r="F38" i="4"/>
  <c r="E38" i="4"/>
  <c r="G38" i="4" s="1"/>
  <c r="I38" i="4" s="1"/>
  <c r="D38" i="4"/>
  <c r="C38" i="4"/>
  <c r="B38" i="4"/>
  <c r="A38" i="4"/>
  <c r="H37" i="4"/>
  <c r="G37" i="4"/>
  <c r="I37" i="4" s="1"/>
  <c r="F37" i="4"/>
  <c r="E37" i="4"/>
  <c r="D37" i="4"/>
  <c r="C37" i="4"/>
  <c r="B37" i="4"/>
  <c r="A37" i="4"/>
  <c r="H36" i="4"/>
  <c r="G36" i="4"/>
  <c r="I36" i="4" s="1"/>
  <c r="F36" i="4"/>
  <c r="E36" i="4"/>
  <c r="D36" i="4"/>
  <c r="C36" i="4"/>
  <c r="B36" i="4"/>
  <c r="A36" i="4"/>
  <c r="H35" i="4"/>
  <c r="F35" i="4"/>
  <c r="E35" i="4"/>
  <c r="G35" i="4" s="1"/>
  <c r="I35" i="4" s="1"/>
  <c r="D35" i="4"/>
  <c r="C35" i="4"/>
  <c r="B35" i="4"/>
  <c r="A35" i="4"/>
  <c r="H34" i="4"/>
  <c r="F34" i="4"/>
  <c r="E34" i="4"/>
  <c r="G34" i="4" s="1"/>
  <c r="I34" i="4" s="1"/>
  <c r="D34" i="4"/>
  <c r="C34" i="4"/>
  <c r="B34" i="4"/>
  <c r="A34" i="4"/>
  <c r="H33" i="4"/>
  <c r="F33" i="4"/>
  <c r="G33" i="4" s="1"/>
  <c r="I33" i="4" s="1"/>
  <c r="E33" i="4"/>
  <c r="D33" i="4"/>
  <c r="C33" i="4"/>
  <c r="B33" i="4"/>
  <c r="A33" i="4"/>
  <c r="H32" i="4"/>
  <c r="G32" i="4"/>
  <c r="I32" i="4" s="1"/>
  <c r="F32" i="4"/>
  <c r="E32" i="4"/>
  <c r="D32" i="4"/>
  <c r="C32" i="4"/>
  <c r="B32" i="4"/>
  <c r="A32" i="4"/>
  <c r="H31" i="4"/>
  <c r="F31" i="4"/>
  <c r="E31" i="4"/>
  <c r="G31" i="4" s="1"/>
  <c r="I31" i="4" s="1"/>
  <c r="D31" i="4"/>
  <c r="C31" i="4"/>
  <c r="B31" i="4"/>
  <c r="A31" i="4"/>
  <c r="H30" i="4"/>
  <c r="F30" i="4"/>
  <c r="E30" i="4"/>
  <c r="G30" i="4" s="1"/>
  <c r="I30" i="4" s="1"/>
  <c r="D30" i="4"/>
  <c r="C30" i="4"/>
  <c r="B30" i="4"/>
  <c r="A30" i="4"/>
  <c r="H29" i="4"/>
  <c r="F29" i="4"/>
  <c r="G29" i="4" s="1"/>
  <c r="I29" i="4" s="1"/>
  <c r="E29" i="4"/>
  <c r="D29" i="4"/>
  <c r="C29" i="4"/>
  <c r="B29" i="4"/>
  <c r="A29" i="4"/>
  <c r="H28" i="4"/>
  <c r="G28" i="4"/>
  <c r="I28" i="4" s="1"/>
  <c r="F28" i="4"/>
  <c r="E28" i="4"/>
  <c r="D28" i="4"/>
  <c r="C28" i="4"/>
  <c r="B28" i="4"/>
  <c r="A28" i="4"/>
  <c r="H27" i="4"/>
  <c r="F27" i="4"/>
  <c r="E27" i="4"/>
  <c r="G27" i="4" s="1"/>
  <c r="I27" i="4" s="1"/>
  <c r="D27" i="4"/>
  <c r="C27" i="4"/>
  <c r="B27" i="4"/>
  <c r="A27" i="4"/>
  <c r="H26" i="4"/>
  <c r="F26" i="4"/>
  <c r="E26" i="4"/>
  <c r="G26" i="4" s="1"/>
  <c r="I26" i="4" s="1"/>
  <c r="D26" i="4"/>
  <c r="C26" i="4"/>
  <c r="B26" i="4"/>
  <c r="A26" i="4"/>
  <c r="H25" i="4"/>
  <c r="F25" i="4"/>
  <c r="G25" i="4" s="1"/>
  <c r="I25" i="4" s="1"/>
  <c r="E25" i="4"/>
  <c r="D25" i="4"/>
  <c r="C25" i="4"/>
  <c r="B25" i="4"/>
  <c r="A25" i="4"/>
  <c r="H24" i="4"/>
  <c r="G24" i="4"/>
  <c r="I24" i="4" s="1"/>
  <c r="F24" i="4"/>
  <c r="E24" i="4"/>
  <c r="D24" i="4"/>
  <c r="C24" i="4"/>
  <c r="B24" i="4"/>
  <c r="A24" i="4"/>
  <c r="H23" i="4"/>
  <c r="F23" i="4"/>
  <c r="E23" i="4"/>
  <c r="G23" i="4" s="1"/>
  <c r="I23" i="4" s="1"/>
  <c r="D23" i="4"/>
  <c r="C23" i="4"/>
  <c r="B23" i="4"/>
  <c r="A23" i="4"/>
  <c r="H22" i="4"/>
  <c r="F22" i="4"/>
  <c r="E22" i="4"/>
  <c r="G22" i="4" s="1"/>
  <c r="I22" i="4" s="1"/>
  <c r="D22" i="4"/>
  <c r="C22" i="4"/>
  <c r="B22" i="4"/>
  <c r="A22" i="4"/>
  <c r="H21" i="4"/>
  <c r="F21" i="4"/>
  <c r="G21" i="4" s="1"/>
  <c r="I21" i="4" s="1"/>
  <c r="E21" i="4"/>
  <c r="D21" i="4"/>
  <c r="C21" i="4"/>
  <c r="B21" i="4"/>
  <c r="A21" i="4"/>
  <c r="H20" i="4"/>
  <c r="G20" i="4"/>
  <c r="I20" i="4" s="1"/>
  <c r="F20" i="4"/>
  <c r="E20" i="4"/>
  <c r="D20" i="4"/>
  <c r="C20" i="4"/>
  <c r="B20" i="4"/>
  <c r="A20" i="4"/>
  <c r="H19" i="4"/>
  <c r="F19" i="4"/>
  <c r="E19" i="4"/>
  <c r="G19" i="4" s="1"/>
  <c r="I19" i="4" s="1"/>
  <c r="D19" i="4"/>
  <c r="C19" i="4"/>
  <c r="B19" i="4"/>
  <c r="A19" i="4"/>
  <c r="H18" i="4"/>
  <c r="F18" i="4"/>
  <c r="E18" i="4"/>
  <c r="G18" i="4" s="1"/>
  <c r="I18" i="4" s="1"/>
  <c r="D18" i="4"/>
  <c r="C18" i="4"/>
  <c r="B18" i="4"/>
  <c r="A18" i="4"/>
  <c r="H17" i="4"/>
  <c r="F17" i="4"/>
  <c r="G17" i="4" s="1"/>
  <c r="I17" i="4" s="1"/>
  <c r="E17" i="4"/>
  <c r="D17" i="4"/>
  <c r="C17" i="4"/>
  <c r="B17" i="4"/>
  <c r="A17" i="4"/>
  <c r="H16" i="4"/>
  <c r="G16" i="4"/>
  <c r="I16" i="4" s="1"/>
  <c r="F16" i="4"/>
  <c r="E16" i="4"/>
  <c r="D16" i="4"/>
  <c r="C16" i="4"/>
  <c r="B16" i="4"/>
  <c r="A16" i="4"/>
  <c r="H15" i="4"/>
  <c r="F15" i="4"/>
  <c r="E15" i="4"/>
  <c r="G15" i="4" s="1"/>
  <c r="I15" i="4" s="1"/>
  <c r="D15" i="4"/>
  <c r="C15" i="4"/>
  <c r="B15" i="4"/>
  <c r="A15" i="4"/>
  <c r="H14" i="4"/>
  <c r="F14" i="4"/>
  <c r="E14" i="4"/>
  <c r="G14" i="4" s="1"/>
  <c r="I14" i="4" s="1"/>
  <c r="D14" i="4"/>
  <c r="C14" i="4"/>
  <c r="B14" i="4"/>
  <c r="A14" i="4"/>
  <c r="H13" i="4"/>
  <c r="F13" i="4"/>
  <c r="G13" i="4" s="1"/>
  <c r="I13" i="4" s="1"/>
  <c r="E13" i="4"/>
  <c r="D13" i="4"/>
  <c r="C13" i="4"/>
  <c r="B13" i="4"/>
  <c r="A13" i="4"/>
  <c r="H12" i="4"/>
  <c r="G12" i="4"/>
  <c r="I12" i="4" s="1"/>
  <c r="F12" i="4"/>
  <c r="E12" i="4"/>
  <c r="D12" i="4"/>
  <c r="C12" i="4"/>
  <c r="B12" i="4"/>
  <c r="A12" i="4"/>
  <c r="H11" i="4"/>
  <c r="I11" i="4" s="1"/>
  <c r="G11" i="4"/>
  <c r="F11" i="4"/>
  <c r="E11" i="4"/>
  <c r="D11" i="4"/>
  <c r="C11" i="4"/>
  <c r="B11" i="4"/>
  <c r="A11" i="4"/>
  <c r="H10" i="4"/>
  <c r="F10" i="4"/>
  <c r="E10" i="4"/>
  <c r="G10" i="4" s="1"/>
  <c r="I10" i="4" s="1"/>
  <c r="D10" i="4"/>
  <c r="C10" i="4"/>
  <c r="B10" i="4"/>
  <c r="A10" i="4"/>
  <c r="H9" i="4"/>
  <c r="F9" i="4"/>
  <c r="G9" i="4" s="1"/>
  <c r="I9" i="4" s="1"/>
  <c r="E9" i="4"/>
  <c r="D9" i="4"/>
  <c r="C9" i="4"/>
  <c r="B9" i="4"/>
  <c r="A9" i="4"/>
  <c r="H8" i="4"/>
  <c r="G8" i="4"/>
  <c r="I8" i="4" s="1"/>
  <c r="F8" i="4"/>
  <c r="E8" i="4"/>
  <c r="D8" i="4"/>
  <c r="C8" i="4"/>
  <c r="B8" i="4"/>
  <c r="A8" i="4"/>
  <c r="H7" i="4"/>
  <c r="F7" i="4"/>
  <c r="E7" i="4"/>
  <c r="G7" i="4" s="1"/>
  <c r="I7" i="4" s="1"/>
  <c r="D7" i="4"/>
  <c r="C7" i="4"/>
  <c r="B7" i="4"/>
  <c r="A7" i="4"/>
  <c r="H6" i="4"/>
  <c r="F6" i="4"/>
  <c r="E6" i="4"/>
  <c r="G6" i="4" s="1"/>
  <c r="I6" i="4" s="1"/>
  <c r="D6" i="4"/>
  <c r="C6" i="4"/>
  <c r="B6" i="4"/>
  <c r="A6" i="4"/>
  <c r="H5" i="4"/>
  <c r="F5" i="4"/>
  <c r="G5" i="4" s="1"/>
  <c r="I5" i="4" s="1"/>
  <c r="E5" i="4"/>
  <c r="D5" i="4"/>
  <c r="C5" i="4"/>
  <c r="B5" i="4"/>
  <c r="A5" i="4"/>
  <c r="H4" i="4"/>
  <c r="G4" i="4"/>
  <c r="I4" i="4" s="1"/>
  <c r="F4" i="4"/>
  <c r="E4" i="4"/>
  <c r="D4" i="4"/>
  <c r="C4" i="4"/>
  <c r="B4" i="4"/>
  <c r="A4" i="4"/>
  <c r="H3" i="4"/>
  <c r="B15" i="5" s="1"/>
  <c r="G3" i="4"/>
  <c r="F3" i="4"/>
  <c r="B6" i="5" s="1"/>
  <c r="E3" i="4"/>
  <c r="B12" i="5" s="1"/>
  <c r="D3" i="4"/>
  <c r="C40" i="5" s="1"/>
  <c r="C3" i="4"/>
  <c r="B32" i="5" s="1"/>
  <c r="B3" i="4"/>
  <c r="A3" i="4"/>
  <c r="C17" i="5" l="1"/>
  <c r="C28" i="5"/>
  <c r="B7" i="5"/>
  <c r="B28" i="5"/>
  <c r="B13" i="5"/>
  <c r="B23" i="5"/>
  <c r="B29" i="5"/>
  <c r="B8" i="5"/>
  <c r="B14" i="5"/>
  <c r="B20" i="5"/>
  <c r="B24" i="5"/>
  <c r="B30" i="5"/>
  <c r="B38" i="5"/>
  <c r="C38" i="5"/>
  <c r="I3" i="4"/>
  <c r="B21" i="5"/>
  <c r="B25" i="5"/>
  <c r="B31" i="5"/>
  <c r="B39" i="5"/>
  <c r="C39" i="5"/>
  <c r="B5" i="5"/>
  <c r="B22" i="5"/>
  <c r="B40" i="5"/>
  <c r="B16" i="5" l="1"/>
  <c r="B9" i="5"/>
  <c r="B33" i="5"/>
  <c r="B17" i="5"/>
</calcChain>
</file>

<file path=xl/sharedStrings.xml><?xml version="1.0" encoding="utf-8"?>
<sst xmlns="http://schemas.openxmlformats.org/spreadsheetml/2006/main" count="1138" uniqueCount="886">
  <si>
    <t>Kōwhai Valley Intermediate School</t>
  </si>
  <si>
    <t>Excel Practice Workbook  ·  Term 1 2026 Activity Fee Register</t>
  </si>
  <si>
    <t>Intermediate level  ·  Unlock Futures</t>
  </si>
  <si>
    <t>THE SCENARIO</t>
  </si>
  <si>
    <t>You have just started as the office administrator at Kōwhai Valley Intermediate School. The school has 120 students across Year 7 and Year 8. Every student pays a term activity fee, and GST of 15 per cent is added to that fee. Your job is to complete the fee register, work out what has been collected and what is still owing, and prepare a short summary for the Principal.</t>
  </si>
  <si>
    <t>HOW THIS WORKBOOK IS SET OUT</t>
  </si>
  <si>
    <t>Student Records — The 120 student records. Some columns are blank — you fill these in.</t>
  </si>
  <si>
    <t>Summary Tasks — Where you build the summary for the Principal. Yellow cells are yours.</t>
  </si>
  <si>
    <t>Answer Key — Check your work here once you have finished, not before.</t>
  </si>
  <si>
    <t>BEFORE YOU START</t>
  </si>
  <si>
    <t>Yellow cells are the ones you complete. Everything else is already done for you.</t>
  </si>
  <si>
    <t>The GST rate is stored in cell B3 of the Student Records sheet. Always point your formula at that cell rather than typing 0.15 — if the rate ever changes, the whole sheet updates itself.</t>
  </si>
  <si>
    <t>PART A — FORMAT THE DATA</t>
  </si>
  <si>
    <t>•  Widen any column where the text is cut off.</t>
  </si>
  <si>
    <t>•  Format columns J, K, L, M and N as Currency with 2 decimal places.</t>
  </si>
  <si>
    <t>•  Format column O as a Date in the form 06/03/2026.</t>
  </si>
  <si>
    <t>•  Centre the Year Level and Room columns.</t>
  </si>
  <si>
    <t>•  Freeze the header row so it stays visible when you scroll (View › Freeze Panes).</t>
  </si>
  <si>
    <t>PART B — COMPLETE THE REGISTER</t>
  </si>
  <si>
    <t>•  Column K (GST): work out 15% of the term fee. In K6 enter  =J6*$B$3  then fill down.</t>
  </si>
  <si>
    <t>•  Column L (Total Fee incl GST): add the fee and the GST together, then fill down.</t>
  </si>
  <si>
    <t>•  Column N (Balance Outstanding): total fee less the amount paid, then fill down.</t>
  </si>
  <si>
    <t>•  Check row 6 looks right before you fill down. A wrong formula copied 120 times is 120 mistakes.</t>
  </si>
  <si>
    <t>PART C — ADD IT UP (AutoSum, SUM, AVERAGE, MIN, MAX, COUNT)</t>
  </si>
  <si>
    <t>•  Go to the Summary Tasks sheet and complete Sections 1, 2 and 3.</t>
  </si>
  <si>
    <t>•  Use AutoSum (Home › AutoSum, or Alt and = together) for at least one total.</t>
  </si>
  <si>
    <t>•  MIN and MAX tell you the smallest and largest fee. COUNT tells you how many students.</t>
  </si>
  <si>
    <t>PART D — ANSWER QUESTIONS WITH SUMIF AND COUNTIF</t>
  </si>
  <si>
    <t>•  Complete Section 4 of the Summary Tasks sheet.</t>
  </si>
  <si>
    <t>•  SUMIF adds up only the rows that match a condition — for example, only Year 7.</t>
  </si>
  <si>
    <t>•  COUNTIF counts only the rows that match — for example, only the overdue ones.</t>
  </si>
  <si>
    <t>PART E — TURN THE DATA INTO A TABLE, THEN FILTER IT</t>
  </si>
  <si>
    <t>•  Click any cell in the register, then Insert › Table. Tick 'My table has headers'.</t>
  </si>
  <si>
    <t>•  Filter to show Year 7 only. How many students are there? Now clear the filter.</t>
  </si>
  <si>
    <t>•  Filter to show only students whose payment status is Overdue.</t>
  </si>
  <si>
    <t>•  Sort by Balance Outstanding, largest to smallest. Who owes the most?</t>
  </si>
  <si>
    <t>PART F — BUILD A PIVOT TABLE</t>
  </si>
  <si>
    <t>•  Select the register, then Insert › PivotTable › New Worksheet.</t>
  </si>
  <si>
    <t>•  Drag Payment Status into Rows, and Total Fee incl GST into Values.</t>
  </si>
  <si>
    <t>•  Now drag Year Level into Columns to see the split by year group.</t>
  </si>
  <si>
    <t>•  Change the Values field from Sum to Average, then back again. Watch what changes.</t>
  </si>
  <si>
    <t>PART G — CHARTS</t>
  </si>
  <si>
    <t>•  Bar chart: from your pivot table, Insert › Column Chart. Title it 'Fees by Payment Status'.</t>
  </si>
  <si>
    <t>•  Pie chart: show how many students sit in each payment status. Add data labels showing per cent.</t>
  </si>
  <si>
    <t>•  A pie chart only works when the slices add up to a whole — counts do, dollars owed do not.</t>
  </si>
  <si>
    <t>Unlock Futures  ·  unlockfutures.com.au  ·  Practice data only — all students, caregivers and contact details are fictional.</t>
  </si>
  <si>
    <t>Term 1 2026  ·  Activity Fee Register</t>
  </si>
  <si>
    <t>GST Rate:</t>
  </si>
  <si>
    <t>← New Zealand GST. Point your GST formula at cell B3, not at a typed 0.15</t>
  </si>
  <si>
    <t>Student ID</t>
  </si>
  <si>
    <t>First Name</t>
  </si>
  <si>
    <t>Last Name</t>
  </si>
  <si>
    <t>Year Level</t>
  </si>
  <si>
    <t>Room</t>
  </si>
  <si>
    <t>Parent / Caregiver</t>
  </si>
  <si>
    <t>Parent Contact</t>
  </si>
  <si>
    <t>Emergency Contact</t>
  </si>
  <si>
    <t>Emergency Phone</t>
  </si>
  <si>
    <t>Term Fee (excl GST)</t>
  </si>
  <si>
    <t>GST (15%)</t>
  </si>
  <si>
    <t>Total Fee (incl GST)</t>
  </si>
  <si>
    <t>Amount Paid</t>
  </si>
  <si>
    <t>Balance Outstanding</t>
  </si>
  <si>
    <t>Due Date</t>
  </si>
  <si>
    <t>Payment Status</t>
  </si>
  <si>
    <t>KV1001</t>
  </si>
  <si>
    <t>Aroha</t>
  </si>
  <si>
    <t>Davies</t>
  </si>
  <si>
    <t>Grace Davies</t>
  </si>
  <si>
    <t>027 931 4000</t>
  </si>
  <si>
    <t>Ashok Nguyen</t>
  </si>
  <si>
    <t>07 377 1078</t>
  </si>
  <si>
    <t>Paid</t>
  </si>
  <si>
    <t>KV1002</t>
  </si>
  <si>
    <t>Ben</t>
  </si>
  <si>
    <t>Kaur</t>
  </si>
  <si>
    <t>Mark Kaur</t>
  </si>
  <si>
    <t>022 931 4688</t>
  </si>
  <si>
    <t>Talia Cameron</t>
  </si>
  <si>
    <t>07 476 2490</t>
  </si>
  <si>
    <t>Overdue</t>
  </si>
  <si>
    <t>KV1003</t>
  </si>
  <si>
    <t>Chloe</t>
  </si>
  <si>
    <t>Roberts</t>
  </si>
  <si>
    <t>Priya Roberts</t>
  </si>
  <si>
    <t>022 536 6515</t>
  </si>
  <si>
    <t>Ruth Leota</t>
  </si>
  <si>
    <t>04 322 9907</t>
  </si>
  <si>
    <t>Due</t>
  </si>
  <si>
    <t>KV1004</t>
  </si>
  <si>
    <t>Daniel</t>
  </si>
  <si>
    <t>Young</t>
  </si>
  <si>
    <t>Tama Young</t>
  </si>
  <si>
    <t>022 401 6667</t>
  </si>
  <si>
    <t>Mere Xu</t>
  </si>
  <si>
    <t>07 657 4190</t>
  </si>
  <si>
    <t>KV1005</t>
  </si>
  <si>
    <t>Eve</t>
  </si>
  <si>
    <t>Ellis</t>
  </si>
  <si>
    <t>Tama Ellis</t>
  </si>
  <si>
    <t>022 224 6913</t>
  </si>
  <si>
    <t>Ruth Stewart</t>
  </si>
  <si>
    <t>07 707 7319</t>
  </si>
  <si>
    <t>KV1006</t>
  </si>
  <si>
    <t>Finn</t>
  </si>
  <si>
    <t>Lloyd</t>
  </si>
  <si>
    <t>Sione Lloyd</t>
  </si>
  <si>
    <t>027 904 4575</t>
  </si>
  <si>
    <t>Ben Nguyen</t>
  </si>
  <si>
    <t>04 984 1460</t>
  </si>
  <si>
    <t>KV1007</t>
  </si>
  <si>
    <t>Grace</t>
  </si>
  <si>
    <t>Thompson</t>
  </si>
  <si>
    <t>Ana Thompson</t>
  </si>
  <si>
    <t>022 525 9438</t>
  </si>
  <si>
    <t>Mere Vincent</t>
  </si>
  <si>
    <t>04 500 3042</t>
  </si>
  <si>
    <t>KV1008</t>
  </si>
  <si>
    <t>Hemi</t>
  </si>
  <si>
    <t>Nguyen</t>
  </si>
  <si>
    <t>Emma Nguyen</t>
  </si>
  <si>
    <t>027 417 7927</t>
  </si>
  <si>
    <t>Rewi Nguyen</t>
  </si>
  <si>
    <t>07 543 7310</t>
  </si>
  <si>
    <t>KV1009</t>
  </si>
  <si>
    <t>Isla</t>
  </si>
  <si>
    <t>Anderson</t>
  </si>
  <si>
    <t>Sione Anderson</t>
  </si>
  <si>
    <t>021 922 6192</t>
  </si>
  <si>
    <t>Malia Ihaka</t>
  </si>
  <si>
    <t>07 890 3135</t>
  </si>
  <si>
    <t>KV1010</t>
  </si>
  <si>
    <t>Jack</t>
  </si>
  <si>
    <t>Harrison</t>
  </si>
  <si>
    <t>James Harrison</t>
  </si>
  <si>
    <t>022 596 7511</t>
  </si>
  <si>
    <t>Kevin Stewart</t>
  </si>
  <si>
    <t>04 329 2770</t>
  </si>
  <si>
    <t>KV1011</t>
  </si>
  <si>
    <t>Kiri</t>
  </si>
  <si>
    <t>O'Connor</t>
  </si>
  <si>
    <t>Mark O'Connor</t>
  </si>
  <si>
    <t>021 990 8079</t>
  </si>
  <si>
    <t>Malia Walker</t>
  </si>
  <si>
    <t>09 635 9322</t>
  </si>
  <si>
    <t>KV1012</t>
  </si>
  <si>
    <t>Liam</t>
  </si>
  <si>
    <t>Vaifale</t>
  </si>
  <si>
    <t>Ana Vaifale</t>
  </si>
  <si>
    <t>027 837 6212</t>
  </si>
  <si>
    <t>Ben Patel</t>
  </si>
  <si>
    <t>09 726 3727</t>
  </si>
  <si>
    <t>KV1013</t>
  </si>
  <si>
    <t>Maia</t>
  </si>
  <si>
    <t>Bennett</t>
  </si>
  <si>
    <t>Aroha Bennett</t>
  </si>
  <si>
    <t>022 597 1478</t>
  </si>
  <si>
    <t>Joan Lloyd</t>
  </si>
  <si>
    <t>04 997 8525</t>
  </si>
  <si>
    <t>KV1014</t>
  </si>
  <si>
    <t>Noah</t>
  </si>
  <si>
    <t>Iose</t>
  </si>
  <si>
    <t>Priya Iose</t>
  </si>
  <si>
    <t>027 385 1228</t>
  </si>
  <si>
    <t>Ruth Hall</t>
  </si>
  <si>
    <t>09 487 6867</t>
  </si>
  <si>
    <t>KV1015</t>
  </si>
  <si>
    <t>Olivia</t>
  </si>
  <si>
    <t>Peters</t>
  </si>
  <si>
    <t>Sarah Peters</t>
  </si>
  <si>
    <t>022 779 2300</t>
  </si>
  <si>
    <t>Fiona Vincent</t>
  </si>
  <si>
    <t>07 737 6950</t>
  </si>
  <si>
    <t>KV1016</t>
  </si>
  <si>
    <t>Pania</t>
  </si>
  <si>
    <t>Wiremu</t>
  </si>
  <si>
    <t>Aroha Wiremu</t>
  </si>
  <si>
    <t>021 115 4915</t>
  </si>
  <si>
    <t>Kevin Bennett</t>
  </si>
  <si>
    <t>07 924 1354</t>
  </si>
  <si>
    <t>KV1017</t>
  </si>
  <si>
    <t>Quinn</t>
  </si>
  <si>
    <t>Murray</t>
  </si>
  <si>
    <t>Ana Murray</t>
  </si>
  <si>
    <t>027 148 2669</t>
  </si>
  <si>
    <t>Fiona Morgan</t>
  </si>
  <si>
    <t>07 641 6225</t>
  </si>
  <si>
    <t>KV1018</t>
  </si>
  <si>
    <t>Ruby</t>
  </si>
  <si>
    <t>Edwards</t>
  </si>
  <si>
    <t>Priya Edwards</t>
  </si>
  <si>
    <t>022 287 4275</t>
  </si>
  <si>
    <t>Rewi Anderson</t>
  </si>
  <si>
    <t>07 786 5548</t>
  </si>
  <si>
    <t>KV1019</t>
  </si>
  <si>
    <t>Sione</t>
  </si>
  <si>
    <t>Lewis</t>
  </si>
  <si>
    <t>Grace Lewis</t>
  </si>
  <si>
    <t>021 472 5204</t>
  </si>
  <si>
    <t>Ben Vincent</t>
  </si>
  <si>
    <t>07 970 8837</t>
  </si>
  <si>
    <t>KV1020</t>
  </si>
  <si>
    <t>Tane</t>
  </si>
  <si>
    <t>Singh</t>
  </si>
  <si>
    <t>Ana Singh</t>
  </si>
  <si>
    <t>021 671 7388</t>
  </si>
  <si>
    <t>Ben Bennett</t>
  </si>
  <si>
    <t>09 877 9446</t>
  </si>
  <si>
    <t>KV1021</t>
  </si>
  <si>
    <t>Ana</t>
  </si>
  <si>
    <t>Zhang</t>
  </si>
  <si>
    <t>Ana Zhang</t>
  </si>
  <si>
    <t>021 754 8362</t>
  </si>
  <si>
    <t>Rewi Tuhoro</t>
  </si>
  <si>
    <t>04 500 3590</t>
  </si>
  <si>
    <t>KV1022</t>
  </si>
  <si>
    <t>Beau</t>
  </si>
  <si>
    <t>Fisher</t>
  </si>
  <si>
    <t>Priya Fisher</t>
  </si>
  <si>
    <t>027 555 9504</t>
  </si>
  <si>
    <t>Kevin Dixon</t>
  </si>
  <si>
    <t>04 511 5304</t>
  </si>
  <si>
    <t>KV1023</t>
  </si>
  <si>
    <t>Charlotte</t>
  </si>
  <si>
    <t>Morgan</t>
  </si>
  <si>
    <t>Hemi Morgan</t>
  </si>
  <si>
    <t>021 651 9729</t>
  </si>
  <si>
    <t>Ashok Ihaka</t>
  </si>
  <si>
    <t>07 614 4363</t>
  </si>
  <si>
    <t>KV1024</t>
  </si>
  <si>
    <t>Daichi</t>
  </si>
  <si>
    <t>Uele</t>
  </si>
  <si>
    <t>Tama Uele</t>
  </si>
  <si>
    <t>021 900 9764</t>
  </si>
  <si>
    <t>Fiona Stewart</t>
  </si>
  <si>
    <t>09 880 2327</t>
  </si>
  <si>
    <t>KV1025</t>
  </si>
  <si>
    <t>Ella</t>
  </si>
  <si>
    <t>Chen</t>
  </si>
  <si>
    <t>Nadia Chen</t>
  </si>
  <si>
    <t>027 889 6294</t>
  </si>
  <si>
    <t>Talia Marsh</t>
  </si>
  <si>
    <t>04 578 3926</t>
  </si>
  <si>
    <t>KV1026</t>
  </si>
  <si>
    <t>Felipe</t>
  </si>
  <si>
    <t>Brown</t>
  </si>
  <si>
    <t>Moana Brown</t>
  </si>
  <si>
    <t>022 306 9551</t>
  </si>
  <si>
    <t>Fiona Tuhoro</t>
  </si>
  <si>
    <t>07 692 7579</t>
  </si>
  <si>
    <t>KV1027</t>
  </si>
  <si>
    <t>Georgia</t>
  </si>
  <si>
    <t>Ihaka</t>
  </si>
  <si>
    <t>David Ihaka</t>
  </si>
  <si>
    <t>021 459 3269</t>
  </si>
  <si>
    <t>Kevin Kelly</t>
  </si>
  <si>
    <t>09 384 4077</t>
  </si>
  <si>
    <t>KV1028</t>
  </si>
  <si>
    <t>Harper</t>
  </si>
  <si>
    <t>Patel</t>
  </si>
  <si>
    <t>Tama Patel</t>
  </si>
  <si>
    <t>027 538 7370</t>
  </si>
  <si>
    <t>Rewi Bennett</t>
  </si>
  <si>
    <t>09 335 7493</t>
  </si>
  <si>
    <t>KV1029</t>
  </si>
  <si>
    <t>Ivy</t>
  </si>
  <si>
    <t>Walker</t>
  </si>
  <si>
    <t>David Walker</t>
  </si>
  <si>
    <t>021 395 6078</t>
  </si>
  <si>
    <t>Fiona Kumar</t>
  </si>
  <si>
    <t>09 427 8814</t>
  </si>
  <si>
    <t>KV1030</t>
  </si>
  <si>
    <t>Jesse</t>
  </si>
  <si>
    <t>Cameron</t>
  </si>
  <si>
    <t>Lisa Cameron</t>
  </si>
  <si>
    <t>027 313 5619</t>
  </si>
  <si>
    <t>Fiona Hall</t>
  </si>
  <si>
    <t>09 434 4464</t>
  </si>
  <si>
    <t>KV1031</t>
  </si>
  <si>
    <t>Kaia</t>
  </si>
  <si>
    <t>Jackson</t>
  </si>
  <si>
    <t>David Jackson</t>
  </si>
  <si>
    <t>021 836 5820</t>
  </si>
  <si>
    <t>Ashok Hall</t>
  </si>
  <si>
    <t>07 501 1591</t>
  </si>
  <si>
    <t>KV1032</t>
  </si>
  <si>
    <t>Leo</t>
  </si>
  <si>
    <t>Rangi</t>
  </si>
  <si>
    <t>Sarah Rangi</t>
  </si>
  <si>
    <t>022 225 7476</t>
  </si>
  <si>
    <t>Ben Ihaka</t>
  </si>
  <si>
    <t>04 902 2238</t>
  </si>
  <si>
    <t>KV1033</t>
  </si>
  <si>
    <t>Mila</t>
  </si>
  <si>
    <t>Yates</t>
  </si>
  <si>
    <t>Grace Yates</t>
  </si>
  <si>
    <t>021 540 8343</t>
  </si>
  <si>
    <t>Kevin Zhang</t>
  </si>
  <si>
    <t>07 902 6584</t>
  </si>
  <si>
    <t>KV1034</t>
  </si>
  <si>
    <t>Nikau</t>
  </si>
  <si>
    <t>Hopa</t>
  </si>
  <si>
    <t>Moana Hopa</t>
  </si>
  <si>
    <t>022 190 6688</t>
  </si>
  <si>
    <t>Ashok Edwards</t>
  </si>
  <si>
    <t>07 300 4490</t>
  </si>
  <si>
    <t>KV1035</t>
  </si>
  <si>
    <t>Oscar</t>
  </si>
  <si>
    <t>Fa'alogo</t>
  </si>
  <si>
    <t>Grace Fa'alogo</t>
  </si>
  <si>
    <t>022 157 2264</t>
  </si>
  <si>
    <t>Rewi Murray</t>
  </si>
  <si>
    <t>04 575 6371</t>
  </si>
  <si>
    <t>KV1036</t>
  </si>
  <si>
    <t>Priya</t>
  </si>
  <si>
    <t>Matthews</t>
  </si>
  <si>
    <t>Rajesh Matthews</t>
  </si>
  <si>
    <t>022 950 4600</t>
  </si>
  <si>
    <t>Ashok Iose</t>
  </si>
  <si>
    <t>04 585 3871</t>
  </si>
  <si>
    <t>KV1037</t>
  </si>
  <si>
    <t>Riley</t>
  </si>
  <si>
    <t>Taylor</t>
  </si>
  <si>
    <t>Sarah Taylor</t>
  </si>
  <si>
    <t>021 360 7654</t>
  </si>
  <si>
    <t>Mere Thompson</t>
  </si>
  <si>
    <t>09 703 2530</t>
  </si>
  <si>
    <t>KV1038</t>
  </si>
  <si>
    <t>Sophie</t>
  </si>
  <si>
    <t>Tuhoro</t>
  </si>
  <si>
    <t>Sarah Tuhoro</t>
  </si>
  <si>
    <t>027 200 7382</t>
  </si>
  <si>
    <t>Kevin Taylor</t>
  </si>
  <si>
    <t>04 760 2661</t>
  </si>
  <si>
    <t>KV1039</t>
  </si>
  <si>
    <t>Tama</t>
  </si>
  <si>
    <t>Gibson</t>
  </si>
  <si>
    <t>Ana Gibson</t>
  </si>
  <si>
    <t>021 166 2115</t>
  </si>
  <si>
    <t>Ben Hall</t>
  </si>
  <si>
    <t>09 976 2611</t>
  </si>
  <si>
    <t>KV1040</t>
  </si>
  <si>
    <t>Uma</t>
  </si>
  <si>
    <t>Nathan</t>
  </si>
  <si>
    <t>Tama Nathan</t>
  </si>
  <si>
    <t>022 729 3971</t>
  </si>
  <si>
    <t>Malia Jackson</t>
  </si>
  <si>
    <t>07 715 6563</t>
  </si>
  <si>
    <t>KV1041</t>
  </si>
  <si>
    <t>Amelia</t>
  </si>
  <si>
    <t>Vincent</t>
  </si>
  <si>
    <t>Emma Vincent</t>
  </si>
  <si>
    <t>022 614 2686</t>
  </si>
  <si>
    <t>Kevin Lewis</t>
  </si>
  <si>
    <t>07 382 7554</t>
  </si>
  <si>
    <t>KV1042</t>
  </si>
  <si>
    <t>Blake</t>
  </si>
  <si>
    <t>Reid</t>
  </si>
  <si>
    <t>Priya Reid</t>
  </si>
  <si>
    <t>027 535 8154</t>
  </si>
  <si>
    <t>Ben Ellis</t>
  </si>
  <si>
    <t>09 301 4610</t>
  </si>
  <si>
    <t>KV1043</t>
  </si>
  <si>
    <t>Cooper</t>
  </si>
  <si>
    <t>Clark</t>
  </si>
  <si>
    <t>Lisa Clark</t>
  </si>
  <si>
    <t>022 655 8211</t>
  </si>
  <si>
    <t>09 923 9647</t>
  </si>
  <si>
    <t>KV1044</t>
  </si>
  <si>
    <t>Divya</t>
  </si>
  <si>
    <t>Jones</t>
  </si>
  <si>
    <t>David Jones</t>
  </si>
  <si>
    <t>021 299 5870</t>
  </si>
  <si>
    <t>Joan Iose</t>
  </si>
  <si>
    <t>07 556 9435</t>
  </si>
  <si>
    <t>KV1045</t>
  </si>
  <si>
    <t>Emma</t>
  </si>
  <si>
    <t>Grace Quinn</t>
  </si>
  <si>
    <t>021 851 4750</t>
  </si>
  <si>
    <t>Mere Wallace</t>
  </si>
  <si>
    <t>09 546 9095</t>
  </si>
  <si>
    <t>KV1046</t>
  </si>
  <si>
    <t>Fletcher</t>
  </si>
  <si>
    <t>Xu</t>
  </si>
  <si>
    <t>Priya Xu</t>
  </si>
  <si>
    <t>027 295 7278</t>
  </si>
  <si>
    <t>Joan Edwards</t>
  </si>
  <si>
    <t>07 864 7618</t>
  </si>
  <si>
    <t>KV1047</t>
  </si>
  <si>
    <t>Gabriel</t>
  </si>
  <si>
    <t>Dixon</t>
  </si>
  <si>
    <t>Nadia Dixon</t>
  </si>
  <si>
    <t>022 665 8659</t>
  </si>
  <si>
    <t>Kevin Jackson</t>
  </si>
  <si>
    <t>04 611 9929</t>
  </si>
  <si>
    <t>KV1048</t>
  </si>
  <si>
    <t>Hana</t>
  </si>
  <si>
    <t>Kelly</t>
  </si>
  <si>
    <t>Lisa Kelly</t>
  </si>
  <si>
    <t>022 309 3431</t>
  </si>
  <si>
    <t>Ruth Young</t>
  </si>
  <si>
    <t>04 726 8413</t>
  </si>
  <si>
    <t>KV1049</t>
  </si>
  <si>
    <t>Sio</t>
  </si>
  <si>
    <t>Sarah Sio</t>
  </si>
  <si>
    <t>027 913 2148</t>
  </si>
  <si>
    <t>Mere Nathan</t>
  </si>
  <si>
    <t>07 982 7468</t>
  </si>
  <si>
    <t>KV1050</t>
  </si>
  <si>
    <t>Jade</t>
  </si>
  <si>
    <t>Kumar</t>
  </si>
  <si>
    <t>Sione Kumar</t>
  </si>
  <si>
    <t>022 826 8928</t>
  </si>
  <si>
    <t>Mere Kaur</t>
  </si>
  <si>
    <t>07 985 6036</t>
  </si>
  <si>
    <t>KV1051</t>
  </si>
  <si>
    <t>Kauri</t>
  </si>
  <si>
    <t>Leota</t>
  </si>
  <si>
    <t>James Leota</t>
  </si>
  <si>
    <t>027 716 6070</t>
  </si>
  <si>
    <t>Joan O'Connor</t>
  </si>
  <si>
    <t>09 468 1476</t>
  </si>
  <si>
    <t>KV1052</t>
  </si>
  <si>
    <t>Lucy</t>
  </si>
  <si>
    <t>Grey</t>
  </si>
  <si>
    <t>Peter Grey</t>
  </si>
  <si>
    <t>021 811 1334</t>
  </si>
  <si>
    <t>04 314 6070</t>
  </si>
  <si>
    <t>KV1053</t>
  </si>
  <si>
    <t>Mason</t>
  </si>
  <si>
    <t>Ngata</t>
  </si>
  <si>
    <t>Grace Ngata</t>
  </si>
  <si>
    <t>022 172 6035</t>
  </si>
  <si>
    <t>Ashok Peters</t>
  </si>
  <si>
    <t>07 329 4834</t>
  </si>
  <si>
    <t>KV1054</t>
  </si>
  <si>
    <t>Nina</t>
  </si>
  <si>
    <t>Ualesi</t>
  </si>
  <si>
    <t>Wiremu Ualesi</t>
  </si>
  <si>
    <t>027 478 5675</t>
  </si>
  <si>
    <t>Malia Anderson</t>
  </si>
  <si>
    <t>09 578 5499</t>
  </si>
  <si>
    <t>KV1055</t>
  </si>
  <si>
    <t>Oliver</t>
  </si>
  <si>
    <t>Marsh</t>
  </si>
  <si>
    <t>Nadia Marsh</t>
  </si>
  <si>
    <t>027 986 3564</t>
  </si>
  <si>
    <t>Joan Hall</t>
  </si>
  <si>
    <t>07 542 9571</t>
  </si>
  <si>
    <t>KV1056</t>
  </si>
  <si>
    <t>Piper</t>
  </si>
  <si>
    <t>Hall</t>
  </si>
  <si>
    <t>David Hall</t>
  </si>
  <si>
    <t>021 995 7253</t>
  </si>
  <si>
    <t>Fiona Quinn</t>
  </si>
  <si>
    <t>04 977 9116</t>
  </si>
  <si>
    <t>KV1057</t>
  </si>
  <si>
    <t>Owens</t>
  </si>
  <si>
    <t>Wiremu Owens</t>
  </si>
  <si>
    <t>022 401 8455</t>
  </si>
  <si>
    <t>Talia Jones</t>
  </si>
  <si>
    <t>07 693 4283</t>
  </si>
  <si>
    <t>KV1058</t>
  </si>
  <si>
    <t>Samuel</t>
  </si>
  <si>
    <t>Wallace</t>
  </si>
  <si>
    <t>David Wallace</t>
  </si>
  <si>
    <t>021 982 4965</t>
  </si>
  <si>
    <t>Malia Vaifale</t>
  </si>
  <si>
    <t>09 359 9999</t>
  </si>
  <si>
    <t>KV1059</t>
  </si>
  <si>
    <t>Tui</t>
  </si>
  <si>
    <t>Stewart</t>
  </si>
  <si>
    <t>Moana Stewart</t>
  </si>
  <si>
    <t>022 454 4444</t>
  </si>
  <si>
    <t>Ben Ualesi</t>
  </si>
  <si>
    <t>09 328 5492</t>
  </si>
  <si>
    <t>KV1060</t>
  </si>
  <si>
    <t>Violet</t>
  </si>
  <si>
    <t>027 747 3516</t>
  </si>
  <si>
    <t>07 393 7623</t>
  </si>
  <si>
    <t>KV1061</t>
  </si>
  <si>
    <t>Arlo</t>
  </si>
  <si>
    <t>Rajesh Kaur</t>
  </si>
  <si>
    <t>021 882 2504</t>
  </si>
  <si>
    <t>Mere Fa'alogo</t>
  </si>
  <si>
    <t>04 461 6818</t>
  </si>
  <si>
    <t>KV1062</t>
  </si>
  <si>
    <t>Bella</t>
  </si>
  <si>
    <t>Mark Roberts</t>
  </si>
  <si>
    <t>021 565 2185</t>
  </si>
  <si>
    <t>Ruth Kelly</t>
  </si>
  <si>
    <t>07 820 3101</t>
  </si>
  <si>
    <t>KV1063</t>
  </si>
  <si>
    <t>Caleb</t>
  </si>
  <si>
    <t>Grace Young</t>
  </si>
  <si>
    <t>027 237 5603</t>
  </si>
  <si>
    <t>Mere Uele</t>
  </si>
  <si>
    <t>04 318 4161</t>
  </si>
  <si>
    <t>KV1064</t>
  </si>
  <si>
    <t>Dylan</t>
  </si>
  <si>
    <t>Wiremu Ellis</t>
  </si>
  <si>
    <t>027 816 4939</t>
  </si>
  <si>
    <t>Fiona Rangi</t>
  </si>
  <si>
    <t>07 323 4956</t>
  </si>
  <si>
    <t>KV1065</t>
  </si>
  <si>
    <t>Esther</t>
  </si>
  <si>
    <t>Grace Lloyd</t>
  </si>
  <si>
    <t>022 634 8412</t>
  </si>
  <si>
    <t>Kevin Marsh</t>
  </si>
  <si>
    <t>04 567 8064</t>
  </si>
  <si>
    <t>KV1066</t>
  </si>
  <si>
    <t>Freya</t>
  </si>
  <si>
    <t>Hemi Thompson</t>
  </si>
  <si>
    <t>022 492 9317</t>
  </si>
  <si>
    <t>Ashok Rangi</t>
  </si>
  <si>
    <t>04 512 4758</t>
  </si>
  <si>
    <t>KV1067</t>
  </si>
  <si>
    <t>Gus</t>
  </si>
  <si>
    <t>Priya Nguyen</t>
  </si>
  <si>
    <t>022 476 2610</t>
  </si>
  <si>
    <t>Malia Grey</t>
  </si>
  <si>
    <t>09 737 6184</t>
  </si>
  <si>
    <t>KV1068</t>
  </si>
  <si>
    <t>Hunter</t>
  </si>
  <si>
    <t>Wiremu Anderson</t>
  </si>
  <si>
    <t>027 182 3460</t>
  </si>
  <si>
    <t>Talia Bennett</t>
  </si>
  <si>
    <t>04 531 5822</t>
  </si>
  <si>
    <t>KV1069</t>
  </si>
  <si>
    <t>Indira</t>
  </si>
  <si>
    <t>Emma Harrison</t>
  </si>
  <si>
    <t>021 919 1989</t>
  </si>
  <si>
    <t>Mere Zhang</t>
  </si>
  <si>
    <t>09 545 6154</t>
  </si>
  <si>
    <t>KV1070</t>
  </si>
  <si>
    <t>Joel</t>
  </si>
  <si>
    <t>Aroha O'Connor</t>
  </si>
  <si>
    <t>021 936 7972</t>
  </si>
  <si>
    <t>09 318 8746</t>
  </si>
  <si>
    <t>KV1071</t>
  </si>
  <si>
    <t>Kalani</t>
  </si>
  <si>
    <t>Rajesh Vaifale</t>
  </si>
  <si>
    <t>021 265 1801</t>
  </si>
  <si>
    <t>Mere Ihaka</t>
  </si>
  <si>
    <t>09 416 3413</t>
  </si>
  <si>
    <t>KV1072</t>
  </si>
  <si>
    <t>Layla</t>
  </si>
  <si>
    <t>Moana Bennett</t>
  </si>
  <si>
    <t>021 861 2248</t>
  </si>
  <si>
    <t>Ben Jackson</t>
  </si>
  <si>
    <t>09 701 4333</t>
  </si>
  <si>
    <t>KV1073</t>
  </si>
  <si>
    <t>Marama</t>
  </si>
  <si>
    <t>Tama Iose</t>
  </si>
  <si>
    <t>022 753 1392</t>
  </si>
  <si>
    <t>Joan Jones</t>
  </si>
  <si>
    <t>07 833 5269</t>
  </si>
  <si>
    <t>KV1074</t>
  </si>
  <si>
    <t>Nate</t>
  </si>
  <si>
    <t>Peter Peters</t>
  </si>
  <si>
    <t>027 230 7619</t>
  </si>
  <si>
    <t>Ashok Young</t>
  </si>
  <si>
    <t>09 793 9171</t>
  </si>
  <si>
    <t>KV1075</t>
  </si>
  <si>
    <t>Ocean</t>
  </si>
  <si>
    <t>Rajesh Wiremu</t>
  </si>
  <si>
    <t>027 541 3391</t>
  </si>
  <si>
    <t>Ashok Ellis</t>
  </si>
  <si>
    <t>04 623 8736</t>
  </si>
  <si>
    <t>KV1076</t>
  </si>
  <si>
    <t>Paige</t>
  </si>
  <si>
    <t>Rajesh Murray</t>
  </si>
  <si>
    <t>021 247 4789</t>
  </si>
  <si>
    <t>Ashok Lloyd</t>
  </si>
  <si>
    <t>07 760 9393</t>
  </si>
  <si>
    <t>KV1077</t>
  </si>
  <si>
    <t>Reuben</t>
  </si>
  <si>
    <t>Wiremu Edwards</t>
  </si>
  <si>
    <t>027 340 9493</t>
  </si>
  <si>
    <t>Fiona Matthews</t>
  </si>
  <si>
    <t>09 905 1012</t>
  </si>
  <si>
    <t>KV1078</t>
  </si>
  <si>
    <t>Scarlett</t>
  </si>
  <si>
    <t>021 253 5309</t>
  </si>
  <si>
    <t>Talia Quinn</t>
  </si>
  <si>
    <t>07 659 5387</t>
  </si>
  <si>
    <t>KV1079</t>
  </si>
  <si>
    <t>Tyler</t>
  </si>
  <si>
    <t>Sione Singh</t>
  </si>
  <si>
    <t>021 880 1669</t>
  </si>
  <si>
    <t>Mere Fisher</t>
  </si>
  <si>
    <t>04 912 7295</t>
  </si>
  <si>
    <t>KV1080</t>
  </si>
  <si>
    <t>Ash</t>
  </si>
  <si>
    <t>Grace Zhang</t>
  </si>
  <si>
    <t>027 538 6559</t>
  </si>
  <si>
    <t>Fiona Ellis</t>
  </si>
  <si>
    <t>07 570 3367</t>
  </si>
  <si>
    <t>KV1081</t>
  </si>
  <si>
    <t>Anahera</t>
  </si>
  <si>
    <t>Lisa Fisher</t>
  </si>
  <si>
    <t>027 579 6229</t>
  </si>
  <si>
    <t>Ashok Hopa</t>
  </si>
  <si>
    <t>07 799 8770</t>
  </si>
  <si>
    <t>KV1082</t>
  </si>
  <si>
    <t>Braxton</t>
  </si>
  <si>
    <t>Aroha Morgan</t>
  </si>
  <si>
    <t>021 232 1735</t>
  </si>
  <si>
    <t>04 477 7897</t>
  </si>
  <si>
    <t>KV1083</t>
  </si>
  <si>
    <t>Cody</t>
  </si>
  <si>
    <t>Grace Uele</t>
  </si>
  <si>
    <t>021 627 8895</t>
  </si>
  <si>
    <t>Fiona Cameron</t>
  </si>
  <si>
    <t>07 896 9481</t>
  </si>
  <si>
    <t>KV1084</t>
  </si>
  <si>
    <t>Dani</t>
  </si>
  <si>
    <t>David Chen</t>
  </si>
  <si>
    <t>021 476 3985</t>
  </si>
  <si>
    <t>Ben Gibson</t>
  </si>
  <si>
    <t>07 414 9173</t>
  </si>
  <si>
    <t>KV1085</t>
  </si>
  <si>
    <t>Eli</t>
  </si>
  <si>
    <t>022 119 4496</t>
  </si>
  <si>
    <t>Malia Morgan</t>
  </si>
  <si>
    <t>04 806 9209</t>
  </si>
  <si>
    <t>KV1086</t>
  </si>
  <si>
    <t>Fern</t>
  </si>
  <si>
    <t>Nadia Ihaka</t>
  </si>
  <si>
    <t>021 940 4317</t>
  </si>
  <si>
    <t>09 869 6747</t>
  </si>
  <si>
    <t>KV1087</t>
  </si>
  <si>
    <t>George</t>
  </si>
  <si>
    <t>Hemi Patel</t>
  </si>
  <si>
    <t>027 911 4325</t>
  </si>
  <si>
    <t>Talia Grey</t>
  </si>
  <si>
    <t>04 970 2648</t>
  </si>
  <si>
    <t>KV1088</t>
  </si>
  <si>
    <t>Hazel</t>
  </si>
  <si>
    <t>Peter Walker</t>
  </si>
  <si>
    <t>022 159 1461</t>
  </si>
  <si>
    <t>Talia Matthews</t>
  </si>
  <si>
    <t>07 955 4576</t>
  </si>
  <si>
    <t>KV1089</t>
  </si>
  <si>
    <t>Ihipera</t>
  </si>
  <si>
    <t>Moana Cameron</t>
  </si>
  <si>
    <t>027 260 1934</t>
  </si>
  <si>
    <t>04 331 2625</t>
  </si>
  <si>
    <t>KV1090</t>
  </si>
  <si>
    <t>Jonah</t>
  </si>
  <si>
    <t>Rajesh Jackson</t>
  </si>
  <si>
    <t>027 162 1832</t>
  </si>
  <si>
    <t>Ben Murray</t>
  </si>
  <si>
    <t>09 436 1611</t>
  </si>
  <si>
    <t>KV1091</t>
  </si>
  <si>
    <t>Keegan</t>
  </si>
  <si>
    <t>Rajesh Rangi</t>
  </si>
  <si>
    <t>027 273 6736</t>
  </si>
  <si>
    <t>09 790 3963</t>
  </si>
  <si>
    <t>KV1092</t>
  </si>
  <si>
    <t>Lila</t>
  </si>
  <si>
    <t>022 260 5128</t>
  </si>
  <si>
    <t>Talia Fa'alogo</t>
  </si>
  <si>
    <t>09 939 2792</t>
  </si>
  <si>
    <t>KV1093</t>
  </si>
  <si>
    <t>Micah</t>
  </si>
  <si>
    <t>Sarah Hopa</t>
  </si>
  <si>
    <t>022 965 8235</t>
  </si>
  <si>
    <t>Fiona Lewis</t>
  </si>
  <si>
    <t>04 740 6576</t>
  </si>
  <si>
    <t>KV1094</t>
  </si>
  <si>
    <t>Nadia</t>
  </si>
  <si>
    <t>Lisa Fa'alogo</t>
  </si>
  <si>
    <t>022 674 5174</t>
  </si>
  <si>
    <t>Ruth Yates</t>
  </si>
  <si>
    <t>07 624 2913</t>
  </si>
  <si>
    <t>KV1095</t>
  </si>
  <si>
    <t>Owen</t>
  </si>
  <si>
    <t>Nadia Matthews</t>
  </si>
  <si>
    <t>027 454 1256</t>
  </si>
  <si>
    <t>Mere Roberts</t>
  </si>
  <si>
    <t>07 301 8217</t>
  </si>
  <si>
    <t>KV1096</t>
  </si>
  <si>
    <t>Poppy</t>
  </si>
  <si>
    <t>Ana Taylor</t>
  </si>
  <si>
    <t>022 620 2890</t>
  </si>
  <si>
    <t>Ashok Harrison</t>
  </si>
  <si>
    <t>07 435 8011</t>
  </si>
  <si>
    <t>KV1097</t>
  </si>
  <si>
    <t>Rawiri</t>
  </si>
  <si>
    <t>Lisa Tuhoro</t>
  </si>
  <si>
    <t>022 329 3407</t>
  </si>
  <si>
    <t>Ashok Gibson</t>
  </si>
  <si>
    <t>04 674 2366</t>
  </si>
  <si>
    <t>KV1098</t>
  </si>
  <si>
    <t>Sina</t>
  </si>
  <si>
    <t>027 381 3633</t>
  </si>
  <si>
    <t>Ben Marsh</t>
  </si>
  <si>
    <t>09 446 5834</t>
  </si>
  <si>
    <t>KV1099</t>
  </si>
  <si>
    <t>Theo</t>
  </si>
  <si>
    <t>Nadia Nathan</t>
  </si>
  <si>
    <t>022 385 6826</t>
  </si>
  <si>
    <t>Malia Nguyen</t>
  </si>
  <si>
    <t>07 685 6464</t>
  </si>
  <si>
    <t>KV1100</t>
  </si>
  <si>
    <t>Willow</t>
  </si>
  <si>
    <t>Grace Vincent</t>
  </si>
  <si>
    <t>022 316 4610</t>
  </si>
  <si>
    <t>Mere Matthews</t>
  </si>
  <si>
    <t>07 765 3817</t>
  </si>
  <si>
    <t>KV1101</t>
  </si>
  <si>
    <t>Aisha</t>
  </si>
  <si>
    <t>Hemi Reid</t>
  </si>
  <si>
    <t>021 301 5536</t>
  </si>
  <si>
    <t>Joan Yates</t>
  </si>
  <si>
    <t>09 516 3504</t>
  </si>
  <si>
    <t>KV1102</t>
  </si>
  <si>
    <t>Bodhi</t>
  </si>
  <si>
    <t>Hemi Clark</t>
  </si>
  <si>
    <t>021 550 8788</t>
  </si>
  <si>
    <t>Kevin Rangi</t>
  </si>
  <si>
    <t>04 569 5342</t>
  </si>
  <si>
    <t>KV1103</t>
  </si>
  <si>
    <t>Cleo</t>
  </si>
  <si>
    <t>022 837 5636</t>
  </si>
  <si>
    <t>09 385 3916</t>
  </si>
  <si>
    <t>KV1104</t>
  </si>
  <si>
    <t>Devon</t>
  </si>
  <si>
    <t>David Quinn</t>
  </si>
  <si>
    <t>027 801 7475</t>
  </si>
  <si>
    <t>04 436 9725</t>
  </si>
  <si>
    <t>KV1105</t>
  </si>
  <si>
    <t>Eden</t>
  </si>
  <si>
    <t>Peter Xu</t>
  </si>
  <si>
    <t>021 386 5316</t>
  </si>
  <si>
    <t>Joan Taylor</t>
  </si>
  <si>
    <t>04 843 4821</t>
  </si>
  <si>
    <t>KV1106</t>
  </si>
  <si>
    <t>Frankie</t>
  </si>
  <si>
    <t>022 339 2344</t>
  </si>
  <si>
    <t>09 386 5394</t>
  </si>
  <si>
    <t>KV1107</t>
  </si>
  <si>
    <t>Mark Kelly</t>
  </si>
  <si>
    <t>027 355 5777</t>
  </si>
  <si>
    <t>Ashok Taylor</t>
  </si>
  <si>
    <t>09 342 7334</t>
  </si>
  <si>
    <t>KV1108</t>
  </si>
  <si>
    <t>Hugo</t>
  </si>
  <si>
    <t>James Sio</t>
  </si>
  <si>
    <t>027 355 4543</t>
  </si>
  <si>
    <t>Malia Harrison</t>
  </si>
  <si>
    <t>09 810 1887</t>
  </si>
  <si>
    <t>KV1109</t>
  </si>
  <si>
    <t>Iris</t>
  </si>
  <si>
    <t>Wiremu Kumar</t>
  </si>
  <si>
    <t>022 829 3689</t>
  </si>
  <si>
    <t>Fiona Vaifale</t>
  </si>
  <si>
    <t>04 314 7012</t>
  </si>
  <si>
    <t>KV1110</t>
  </si>
  <si>
    <t>Jax</t>
  </si>
  <si>
    <t>Wiremu Leota</t>
  </si>
  <si>
    <t>022 989 1635</t>
  </si>
  <si>
    <t>04 517 2907</t>
  </si>
  <si>
    <t>KV1111</t>
  </si>
  <si>
    <t>Kane</t>
  </si>
  <si>
    <t>Wiremu Grey</t>
  </si>
  <si>
    <t>027 575 3668</t>
  </si>
  <si>
    <t>Joan Harrison</t>
  </si>
  <si>
    <t>09 933 4275</t>
  </si>
  <si>
    <t>KV1112</t>
  </si>
  <si>
    <t>Lena</t>
  </si>
  <si>
    <t>Mark Ngata</t>
  </si>
  <si>
    <t>022 563 9322</t>
  </si>
  <si>
    <t>Joan Singh</t>
  </si>
  <si>
    <t>09 406 7491</t>
  </si>
  <si>
    <t>KV1113</t>
  </si>
  <si>
    <t>Manaia</t>
  </si>
  <si>
    <t>Aroha Ualesi</t>
  </si>
  <si>
    <t>021 494 4213</t>
  </si>
  <si>
    <t>Malia Leota</t>
  </si>
  <si>
    <t>07 559 9467</t>
  </si>
  <si>
    <t>KV1114</t>
  </si>
  <si>
    <t>Nikita</t>
  </si>
  <si>
    <t>Tama Marsh</t>
  </si>
  <si>
    <t>027 300 3808</t>
  </si>
  <si>
    <t>Joan Stewart</t>
  </si>
  <si>
    <t>04 649 3642</t>
  </si>
  <si>
    <t>KV1115</t>
  </si>
  <si>
    <t>Odette</t>
  </si>
  <si>
    <t>Priya Hall</t>
  </si>
  <si>
    <t>022 555 4533</t>
  </si>
  <si>
    <t>Ruth Owens</t>
  </si>
  <si>
    <t>04 913 4354</t>
  </si>
  <si>
    <t>KV1116</t>
  </si>
  <si>
    <t>Parker</t>
  </si>
  <si>
    <t>Mark Owens</t>
  </si>
  <si>
    <t>022 953 6857</t>
  </si>
  <si>
    <t>Fiona Kelly</t>
  </si>
  <si>
    <t>09 978 6929</t>
  </si>
  <si>
    <t>KV1117</t>
  </si>
  <si>
    <t>Rita</t>
  </si>
  <si>
    <t>Hemi Wallace</t>
  </si>
  <si>
    <t>027 985 9198</t>
  </si>
  <si>
    <t>04 845 5858</t>
  </si>
  <si>
    <t>KV1118</t>
  </si>
  <si>
    <t>Seth</t>
  </si>
  <si>
    <t>Tama Stewart</t>
  </si>
  <si>
    <t>021 970 7558</t>
  </si>
  <si>
    <t>Rewi Lloyd</t>
  </si>
  <si>
    <t>07 630 3957</t>
  </si>
  <si>
    <t>KV1119</t>
  </si>
  <si>
    <t>Talia</t>
  </si>
  <si>
    <t>022 512 3683</t>
  </si>
  <si>
    <t>Joan Fisher</t>
  </si>
  <si>
    <t>07 580 5412</t>
  </si>
  <si>
    <t>KV1120</t>
  </si>
  <si>
    <t>Zane</t>
  </si>
  <si>
    <t>Lisa Kaur</t>
  </si>
  <si>
    <t>022 647 3706</t>
  </si>
  <si>
    <t>Malia Yates</t>
  </si>
  <si>
    <t>07 979 4507</t>
  </si>
  <si>
    <t>Practice data only — all names and contact details are fictional. Created by Unlock Futures.</t>
  </si>
  <si>
    <t>Summary for the Principal — complete the yellow cells</t>
  </si>
  <si>
    <t>SECTION 1 — TOTALS</t>
  </si>
  <si>
    <t>Formula hint</t>
  </si>
  <si>
    <t>Total fees charged (excl GST)</t>
  </si>
  <si>
    <t>SUM or AutoSum on column J</t>
  </si>
  <si>
    <t>Total GST charged</t>
  </si>
  <si>
    <t>SUM on column K</t>
  </si>
  <si>
    <t>Total fees charged (incl GST)</t>
  </si>
  <si>
    <t>SUM on column L</t>
  </si>
  <si>
    <t>Total amount collected</t>
  </si>
  <si>
    <t>SUM on column M</t>
  </si>
  <si>
    <t>Total still outstanding</t>
  </si>
  <si>
    <t>SUM on column N</t>
  </si>
  <si>
    <t>SECTION 2 — AVERAGE, HIGHEST AND LOWEST</t>
  </si>
  <si>
    <t>Average term fee (excl GST)</t>
  </si>
  <si>
    <t>AVERAGE on column J</t>
  </si>
  <si>
    <t>Highest term fee charged</t>
  </si>
  <si>
    <t>MAX on column J</t>
  </si>
  <si>
    <t>Lowest term fee charged</t>
  </si>
  <si>
    <t>MIN on column J</t>
  </si>
  <si>
    <t>Average amount paid per student</t>
  </si>
  <si>
    <t>AVERAGE on column M</t>
  </si>
  <si>
    <t>Largest single balance outstanding</t>
  </si>
  <si>
    <t>MAX on column N</t>
  </si>
  <si>
    <t>Smallest balance outstanding</t>
  </si>
  <si>
    <t>MIN on column N</t>
  </si>
  <si>
    <t>SECTION 3 — COUNTING STUDENTS</t>
  </si>
  <si>
    <t>How many students are enrolled?</t>
  </si>
  <si>
    <t>COUNT on the Year Level column</t>
  </si>
  <si>
    <t>How many have paid in full?</t>
  </si>
  <si>
    <t>COUNTIF, criteria "Paid"</t>
  </si>
  <si>
    <t>How many still have a payment due?</t>
  </si>
  <si>
    <t>COUNTIF, criteria "Due"</t>
  </si>
  <si>
    <t>How many are overdue?</t>
  </si>
  <si>
    <t>COUNTIF, criteria "Overdue"</t>
  </si>
  <si>
    <t>How many students are in Year 7?</t>
  </si>
  <si>
    <t>COUNTIF, criteria 7</t>
  </si>
  <si>
    <t>How many students are in Year 8?</t>
  </si>
  <si>
    <t>COUNTIF, criteria 8</t>
  </si>
  <si>
    <t>SECTION 4 — SUMIF: ADDING UP ONLY WHAT MATCHES</t>
  </si>
  <si>
    <t>Total fees charged to Year 7 (incl GST)</t>
  </si>
  <si>
    <t>SUMIF — range D, criteria 7, sum range L</t>
  </si>
  <si>
    <t>Total fees charged to Year 8 (incl GST)</t>
  </si>
  <si>
    <t>SUMIF — range D, criteria 8, sum range L</t>
  </si>
  <si>
    <t>Total collected from students marked Paid</t>
  </si>
  <si>
    <t>SUMIF — range P, criteria "Paid", sum range M</t>
  </si>
  <si>
    <t>Total owed by students marked Overdue</t>
  </si>
  <si>
    <t>SUMIF — range P, criteria "Overdue", sum range N</t>
  </si>
  <si>
    <t>Total collected from Room 3</t>
  </si>
  <si>
    <t>SUMIF — range E, criteria 3, sum range M</t>
  </si>
  <si>
    <t>Total outstanding above $100</t>
  </si>
  <si>
    <t>SUMIF with a comparison: "&gt;100"</t>
  </si>
  <si>
    <t>SECTION 5 — PIVOT TABLE AND CHARTS</t>
  </si>
  <si>
    <t>•  Build your pivot table and both charts on a new worksheet — see Parts F and G of the Instructions sheet.</t>
  </si>
  <si>
    <t>•  Name that worksheet 'Pivot and Charts' so the Principal can find it.</t>
  </si>
  <si>
    <t>•  Finally, write one sentence below saying what the Principal most needs to know.</t>
  </si>
  <si>
    <t>Your sentence:</t>
  </si>
  <si>
    <t>Key Workings — the completed columns K, L and N</t>
  </si>
  <si>
    <t>Answer Key — check your work here</t>
  </si>
  <si>
    <t>What you should have typed</t>
  </si>
  <si>
    <t>CHART DATA — built with SUMIF and COUNTIF</t>
  </si>
  <si>
    <t>Total Fee incl GST</t>
  </si>
  <si>
    <t>Number of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</si>
</sst>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
  </numFmts>
  <fonts count="16" x14ac:knownFonts="1">
    <font>
      <sz val="11"/>
      <color theme="1"/>
      <name val="Calibri"/>
      <family val="2"/>
      <charset val="1"/>
    </font>
    <font>
      <b/>
      <sz val="20"/>
      <color rgb="FF5B2C4E"/>
      <name val="Arial"/>
      <family val="2"/>
    </font>
    <font>
      <sz val="12"/>
      <color rgb="FF1F6F6B"/>
      <name val="Arial"/>
      <family val="2"/>
    </font>
    <font>
      <i/>
      <sz val="9"/>
      <color rgb="FF777777"/>
      <name val="Arial"/>
      <family val="2"/>
    </font>
    <font>
      <b/>
      <sz val="11"/>
      <color rgb="FF5B2C4E"/>
      <name val="Arial"/>
      <family val="2"/>
    </font>
    <font>
      <sz val="10"/>
      <color rgb="FF2B2B2B"/>
      <name val="Arial"/>
      <family val="2"/>
    </font>
    <font>
      <b/>
      <sz val="11"/>
      <color rgb="FF1F6F6B"/>
      <name val="Arial"/>
      <family val="2"/>
    </font>
    <font>
      <i/>
      <sz val="8"/>
      <color rgb="FF888888"/>
      <name val="Arial"/>
      <family val="2"/>
    </font>
    <font>
      <b/>
      <sz val="18"/>
      <color rgb="FF5B2C4E"/>
      <name val="Arial"/>
      <family val="2"/>
    </font>
    <font>
      <sz val="11"/>
      <color rgb="FF1F6F6B"/>
      <name val="Arial"/>
      <family val="2"/>
    </font>
    <font>
      <b/>
      <sz val="10"/>
      <color rgb="FF2B2B2B"/>
      <name val="Arial"/>
      <family val="2"/>
    </font>
    <font>
      <b/>
      <sz val="10"/>
      <color rgb="FF0000FF"/>
      <name val="Arial"/>
      <family val="2"/>
    </font>
    <font>
      <b/>
      <sz val="10"/>
      <color rgb="FFFFFFFF"/>
      <name val="Arial"/>
      <family val="2"/>
    </font>
    <font>
      <b/>
      <sz val="11"/>
      <color rgb="FFFFFFFF"/>
      <name val="Arial"/>
      <family val="2"/>
    </font>
    <font>
      <b/>
      <sz val="12"/>
      <color rgb="FF5B2C4E"/>
      <name val="Arial"/>
      <family val="2"/>
    </font>
    <font>
      <sz val="9"/>
      <color rgb="FF777777"/>
      <name val="Arial"/>
      <family val="2"/>
    </font>
  </fonts>
  <fills count="6">
    <fill>
      <patternFill patternType="none"/>
    </fill>
    <fill>
      <patternFill patternType="gray125"/>
    </fill>
    <fill>
      <patternFill patternType="solid">
        <fgColor rgb="FFFFF2CC"/>
        <bgColor rgb="FFF9F9F9"/>
      </patternFill>
    </fill>
    <fill>
      <patternFill patternType="solid">
        <fgColor rgb="FF5B2C4E"/>
        <bgColor rgb="FF2B2B2B"/>
      </patternFill>
    </fill>
    <fill>
      <patternFill patternType="solid">
        <fgColor rgb="FFC9992E"/>
        <bgColor rgb="FF9BBB59"/>
      </patternFill>
    </fill>
    <fill>
      <patternFill patternType="solid">
        <fgColor rgb="FF1F6F6B"/>
        <bgColor rgb="FF00808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5" fillId="0" borderId="0" xfId="0" applyFont="1" applyAlignment="1">
      <alignment vertical="top" wrapText="1" indent="1"/>
    </xf>
    <xf numFmtId="0" fontId="5" fillId="2" borderId="0" xfId="0" applyFont="1" applyFill="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0" fontId="9" fillId="0" borderId="0" xfId="0" applyFont="1"/>
    <xf numFmtId="0" fontId="10" fillId="0" borderId="0" xfId="0" applyFont="1"/>
    <xf numFmtId="9" fontId="11" fillId="2" borderId="1" xfId="0" applyNumberFormat="1" applyFont="1" applyFill="1" applyBorder="1"/>
    <xf numFmtId="0" fontId="3" fillId="0" borderId="0" xfId="0" applyFont="1"/>
    <xf numFmtId="0" fontId="12"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5" fillId="0" borderId="1" xfId="0" applyFont="1" applyBorder="1"/>
    <xf numFmtId="0" fontId="5" fillId="0" borderId="1" xfId="0" applyFont="1" applyBorder="1" applyAlignment="1">
      <alignment horizontal="center"/>
    </xf>
    <xf numFmtId="0" fontId="5" fillId="2" borderId="1" xfId="0" applyFont="1" applyFill="1" applyBorder="1"/>
    <xf numFmtId="164" fontId="5" fillId="0" borderId="1" xfId="0" applyNumberFormat="1" applyFont="1" applyBorder="1"/>
    <xf numFmtId="0" fontId="7" fillId="0" borderId="0" xfId="0" applyFont="1"/>
    <xf numFmtId="0" fontId="13" fillId="5" borderId="0" xfId="0" applyFont="1" applyFill="1"/>
    <xf numFmtId="0" fontId="0" fillId="5" borderId="0" xfId="0" applyFill="1"/>
    <xf numFmtId="0" fontId="12" fillId="5" borderId="0" xfId="0" applyFont="1" applyFill="1"/>
    <xf numFmtId="165" fontId="5" fillId="2" borderId="1" xfId="0" applyNumberFormat="1" applyFont="1" applyFill="1" applyBorder="1"/>
    <xf numFmtId="0" fontId="3" fillId="0" borderId="1" xfId="0" applyFont="1" applyBorder="1"/>
    <xf numFmtId="3" fontId="5" fillId="2" borderId="1" xfId="0" applyNumberFormat="1" applyFont="1" applyFill="1" applyBorder="1"/>
    <xf numFmtId="0" fontId="5" fillId="0" borderId="0" xfId="0" applyFont="1"/>
    <xf numFmtId="0" fontId="0" fillId="2" borderId="1" xfId="0" applyFill="1" applyBorder="1"/>
    <xf numFmtId="0" fontId="14" fillId="0" borderId="0" xfId="0" applyFont="1"/>
    <xf numFmtId="0" fontId="12" fillId="5" borderId="1" xfId="0" applyFont="1" applyFill="1" applyBorder="1" applyAlignment="1">
      <alignment horizontal="center" vertical="center" wrapText="1"/>
    </xf>
    <xf numFmtId="165" fontId="5" fillId="0" borderId="1" xfId="0" applyNumberFormat="1" applyFont="1" applyBorder="1"/>
    <xf numFmtId="165" fontId="10" fillId="0" borderId="1" xfId="0" applyNumberFormat="1" applyFont="1" applyBorder="1"/>
    <xf numFmtId="0" fontId="15" fillId="0" borderId="1" xfId="0" applyFont="1" applyBorder="1"/>
    <xf numFmtId="3" fontId="10" fillId="0" borderId="1" xfId="0" applyNumberFormat="1" applyFont="1" applyBorder="1"/>
    <xf numFmtId="165" fontId="0" fillId="0" borderId="0" xfId="0" applyNumberForma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F6B"/>
      <rgbColor rgb="FFBFBFBF"/>
      <rgbColor rgb="FF878787"/>
      <rgbColor rgb="FF9999FF"/>
      <rgbColor rgb="FFC0504D"/>
      <rgbColor rgb="FFFFF2CC"/>
      <rgbColor rgb="FFF9F9F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F81BD"/>
      <rgbColor rgb="FF33CCCC"/>
      <rgbColor rgb="FF9BBB59"/>
      <rgbColor rgb="FFFFCC00"/>
      <rgbColor rgb="FFC9992E"/>
      <rgbColor rgb="FFFF6600"/>
      <rgbColor rgb="FF777777"/>
      <rgbColor rgb="FF888888"/>
      <rgbColor rgb="FF003366"/>
      <rgbColor rgb="FF339966"/>
      <rgbColor rgb="FF003300"/>
      <rgbColor rgb="FF333300"/>
      <rgbColor rgb="FF993300"/>
      <rgbColor rgb="FF993366"/>
      <rgbColor rgb="FF5B2C4E"/>
      <rgbColor rgb="FF2B2B2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NZ" sz="1800" b="1" strike="noStrike" spc="-1">
                <a:solidFill>
                  <a:srgbClr val="000000"/>
                </a:solidFill>
                <a:latin typeface="Calibri"/>
              </a:rPr>
              <a:t>Fees by Payment Status (incl GST)</a:t>
            </a:r>
          </a:p>
        </c:rich>
      </c:tx>
      <c:overlay val="0"/>
      <c:spPr>
        <a:noFill/>
        <a:ln w="0">
          <a:noFill/>
        </a:ln>
      </c:spPr>
    </c:title>
    <c:autoTitleDeleted val="0"/>
    <c:plotArea>
      <c:layout/>
      <c:barChart>
        <c:barDir val="col"/>
        <c:grouping val="clustered"/>
        <c:varyColors val="0"/>
        <c:ser>
          <c:idx val="0"/>
          <c:order val="0"/>
          <c:tx>
            <c:strRef>
              <c:f>'Answer Key'!$B$37</c:f>
              <c:strCache>
                <c:ptCount val="1"/>
                <c:pt idx="0">
                  <c:v>Total Fee incl GST</c:v>
                </c:pt>
              </c:strCache>
            </c:strRef>
          </c:tx>
          <c:spPr>
            <a:solidFill>
              <a:srgbClr val="4F81BD"/>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'Answer Key'!$A$38:$A$40</c:f>
              <c:strCache>
                <c:ptCount val="3"/>
                <c:pt idx="0">
                  <c:v>Paid</c:v>
                </c:pt>
                <c:pt idx="1">
                  <c:v>Due</c:v>
                </c:pt>
                <c:pt idx="2">
                  <c:v>Overdue</c:v>
                </c:pt>
              </c:strCache>
            </c:strRef>
          </c:cat>
          <c:val>
            <c:numRef>
              <c:f>'Answer Key'!$B$38:$B$40</c:f>
              <c:numCache>
                <c:formatCode>\$#,##0.00</c:formatCode>
                <c:ptCount val="3"/>
                <c:pt idx="0">
                  <c:v>9608.25</c:v>
                </c:pt>
                <c:pt idx="1">
                  <c:v>4657.5</c:v>
                </c:pt>
                <c:pt idx="2">
                  <c:v>3214.25</c:v>
                </c:pt>
              </c:numCache>
            </c:numRef>
          </c:val>
          <c:extLst>
            <c:ext xmlns:c16="http://schemas.microsoft.com/office/drawing/2014/chart" uri="{C3380CC4-5D6E-409C-BE32-E72D297353CC}">
              <c16:uniqueId val="{00000000-3F33-4AA8-9614-9ABF3442A2BE}"/>
            </c:ext>
          </c:extLst>
        </c:ser>
        <c:dLbls>
          <c:showLegendKey val="0"/>
          <c:showVal val="0"/>
          <c:showCatName val="0"/>
          <c:showSerName val="0"/>
          <c:showPercent val="0"/>
          <c:showBubbleSize val="0"/>
        </c:dLbls>
        <c:gapWidth val="150"/>
        <c:axId val="8603827"/>
        <c:axId val="31969877"/>
      </c:barChart>
      <c:catAx>
        <c:axId val="8603827"/>
        <c:scaling>
          <c:orientation val="minMax"/>
        </c:scaling>
        <c:delete val="0"/>
        <c:axPos val="b"/>
        <c:title>
          <c:tx>
            <c:rich>
              <a:bodyPr rot="0"/>
              <a:lstStyle/>
              <a:p>
                <a:pPr>
                  <a:defRPr sz="1000" b="1" strike="noStrike" spc="-1">
                    <a:solidFill>
                      <a:srgbClr val="000000"/>
                    </a:solidFill>
                    <a:latin typeface="Calibri"/>
                  </a:defRPr>
                </a:pPr>
                <a:r>
                  <a:rPr lang="en-NZ" sz="1000" b="1" strike="noStrike" spc="-1">
                    <a:solidFill>
                      <a:srgbClr val="000000"/>
                    </a:solidFill>
                    <a:latin typeface="Calibri"/>
                  </a:rPr>
                  <a:t>Payment status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1969877"/>
        <c:crosses val="autoZero"/>
        <c:auto val="1"/>
        <c:lblAlgn val="ctr"/>
        <c:lblOffset val="100"/>
        <c:noMultiLvlLbl val="0"/>
      </c:catAx>
      <c:valAx>
        <c:axId val="31969877"/>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NZ" sz="1000" b="1" strike="noStrike" spc="-1">
                    <a:solidFill>
                      <a:srgbClr val="000000"/>
                    </a:solidFill>
                    <a:latin typeface="Calibri"/>
                  </a:rPr>
                  <a:t>New Zealand dollars</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603827"/>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Students by Payment Status</a:t>
            </a:r>
          </a:p>
        </c:rich>
      </c:tx>
      <c:overlay val="0"/>
      <c:spPr>
        <a:noFill/>
        <a:ln w="0">
          <a:noFill/>
        </a:ln>
      </c:spPr>
    </c:title>
    <c:autoTitleDeleted val="0"/>
    <c:plotArea>
      <c:layout/>
      <c:pieChart>
        <c:varyColors val="1"/>
        <c:ser>
          <c:idx val="0"/>
          <c:order val="0"/>
          <c:tx>
            <c:strRef>
              <c:f>'Answer Key'!$C$37</c:f>
              <c:strCache>
                <c:ptCount val="1"/>
                <c:pt idx="0">
                  <c:v>Number of Students</c:v>
                </c:pt>
              </c:strCache>
            </c:strRef>
          </c:tx>
          <c:spPr>
            <a:solidFill>
              <a:srgbClr val="4F81BD"/>
            </a:solidFill>
            <a:ln w="0">
              <a:noFill/>
            </a:ln>
          </c:spPr>
          <c:dPt>
            <c:idx val="0"/>
            <c:bubble3D val="0"/>
            <c:extLst>
              <c:ext xmlns:c16="http://schemas.microsoft.com/office/drawing/2014/chart" uri="{C3380CC4-5D6E-409C-BE32-E72D297353CC}">
                <c16:uniqueId val="{00000001-3EAE-41EB-A2DC-B5376D4A0E75}"/>
              </c:ext>
            </c:extLst>
          </c:dPt>
          <c:dPt>
            <c:idx val="1"/>
            <c:bubble3D val="0"/>
            <c:spPr>
              <a:solidFill>
                <a:srgbClr val="C0504D"/>
              </a:solidFill>
              <a:ln w="0">
                <a:noFill/>
              </a:ln>
            </c:spPr>
            <c:extLst>
              <c:ext xmlns:c16="http://schemas.microsoft.com/office/drawing/2014/chart" uri="{C3380CC4-5D6E-409C-BE32-E72D297353CC}">
                <c16:uniqueId val="{00000003-3EAE-41EB-A2DC-B5376D4A0E75}"/>
              </c:ext>
            </c:extLst>
          </c:dPt>
          <c:dPt>
            <c:idx val="2"/>
            <c:bubble3D val="0"/>
            <c:spPr>
              <a:solidFill>
                <a:srgbClr val="9BBB59"/>
              </a:solidFill>
              <a:ln w="0">
                <a:noFill/>
              </a:ln>
            </c:spPr>
            <c:extLst>
              <c:ext xmlns:c16="http://schemas.microsoft.com/office/drawing/2014/chart" uri="{C3380CC4-5D6E-409C-BE32-E72D297353CC}">
                <c16:uniqueId val="{00000005-3EAE-41EB-A2DC-B5376D4A0E75}"/>
              </c:ext>
            </c:extLst>
          </c:dPt>
          <c:dLbls>
            <c:dLbl>
              <c:idx val="0"/>
              <c:spPr/>
              <c:txPr>
                <a:bodyPr wrap="none"/>
                <a:lstStyle/>
                <a:p>
                  <a:pPr>
                    <a:defRPr sz="1000" b="0" strike="noStrike" spc="-1">
                      <a:latin typeface="Arial"/>
                    </a:defRPr>
                  </a:pPr>
                  <a:endParaRPr lang="en-US"/>
                </a:p>
              </c:txPr>
              <c:showLegendKey val="0"/>
              <c:showVal val="0"/>
              <c:showCatName val="0"/>
              <c:showSerName val="0"/>
              <c:showPercent val="0"/>
              <c:showBubbleSize val="1"/>
              <c:extLst>
                <c:ext xmlns:c16="http://schemas.microsoft.com/office/drawing/2014/chart" uri="{C3380CC4-5D6E-409C-BE32-E72D297353CC}">
                  <c16:uniqueId val="{00000001-3EAE-41EB-A2DC-B5376D4A0E75}"/>
                </c:ext>
              </c:extLst>
            </c:dLbl>
            <c:dLbl>
              <c:idx val="1"/>
              <c:spPr/>
              <c:txPr>
                <a:bodyPr wrap="none"/>
                <a:lstStyle/>
                <a:p>
                  <a:pPr>
                    <a:defRPr sz="1000" b="0" strike="noStrike" spc="-1">
                      <a:latin typeface="Arial"/>
                    </a:defRPr>
                  </a:pPr>
                  <a:endParaRPr lang="en-US"/>
                </a:p>
              </c:txPr>
              <c:showLegendKey val="0"/>
              <c:showVal val="0"/>
              <c:showCatName val="0"/>
              <c:showSerName val="0"/>
              <c:showPercent val="0"/>
              <c:showBubbleSize val="1"/>
              <c:extLst>
                <c:ext xmlns:c16="http://schemas.microsoft.com/office/drawing/2014/chart" uri="{C3380CC4-5D6E-409C-BE32-E72D297353CC}">
                  <c16:uniqueId val="{00000003-3EAE-41EB-A2DC-B5376D4A0E75}"/>
                </c:ext>
              </c:extLst>
            </c:dLbl>
            <c:dLbl>
              <c:idx val="2"/>
              <c:spPr/>
              <c:txPr>
                <a:bodyPr wrap="none"/>
                <a:lstStyle/>
                <a:p>
                  <a:pPr>
                    <a:defRPr sz="1000" b="0" strike="noStrike" spc="-1">
                      <a:latin typeface="Arial"/>
                    </a:defRPr>
                  </a:pPr>
                  <a:endParaRPr lang="en-US"/>
                </a:p>
              </c:txPr>
              <c:showLegendKey val="0"/>
              <c:showVal val="0"/>
              <c:showCatName val="0"/>
              <c:showSerName val="0"/>
              <c:showPercent val="0"/>
              <c:showBubbleSize val="1"/>
              <c:extLst>
                <c:ext xmlns:c16="http://schemas.microsoft.com/office/drawing/2014/chart" uri="{C3380CC4-5D6E-409C-BE32-E72D297353CC}">
                  <c16:uniqueId val="{00000005-3EAE-41EB-A2DC-B5376D4A0E75}"/>
                </c:ext>
              </c:extLst>
            </c:dLbl>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1"/>
            <c:extLst>
              <c:ext xmlns:c15="http://schemas.microsoft.com/office/drawing/2012/chart" uri="{CE6537A1-D6FC-4f65-9D91-7224C49458BB}"/>
            </c:extLst>
          </c:dLbls>
          <c:cat>
            <c:strRef>
              <c:f>'Answer Key'!$A$38:$A$40</c:f>
              <c:strCache>
                <c:ptCount val="3"/>
                <c:pt idx="0">
                  <c:v>Paid</c:v>
                </c:pt>
                <c:pt idx="1">
                  <c:v>Due</c:v>
                </c:pt>
                <c:pt idx="2">
                  <c:v>Overdue</c:v>
                </c:pt>
              </c:strCache>
            </c:strRef>
          </c:cat>
          <c:val>
            <c:numRef>
              <c:f>'Answer Key'!$C$38:$C$40</c:f>
              <c:numCache>
                <c:formatCode>General</c:formatCode>
                <c:ptCount val="3"/>
                <c:pt idx="0">
                  <c:v>63</c:v>
                </c:pt>
                <c:pt idx="1">
                  <c:v>35</c:v>
                </c:pt>
                <c:pt idx="2">
                  <c:v>22</c:v>
                </c:pt>
              </c:numCache>
            </c:numRef>
          </c:val>
          <c:extLst>
            <c:ext xmlns:c16="http://schemas.microsoft.com/office/drawing/2014/chart" uri="{C3380CC4-5D6E-409C-BE32-E72D297353CC}">
              <c16:uniqueId val="{00000006-3EAE-41EB-A2DC-B5376D4A0E75}"/>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35</xdr:row>
      <xdr:rowOff>100800</xdr:rowOff>
    </xdr:from>
    <xdr:to>
      <xdr:col>12</xdr:col>
      <xdr:colOff>147600</xdr:colOff>
      <xdr:row>50</xdr:row>
      <xdr:rowOff>123120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52</xdr:row>
      <xdr:rowOff>101160</xdr:rowOff>
    </xdr:from>
    <xdr:to>
      <xdr:col>11</xdr:col>
      <xdr:colOff>38880</xdr:colOff>
      <xdr:row>67</xdr:row>
      <xdr:rowOff>123120</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59"/>
  <sheetViews>
    <sheetView showGridLines="0" topLeftCell="A29" zoomScaleNormal="100" workbookViewId="0"/>
  </sheetViews>
  <sheetFormatPr defaultColWidth="8.6328125" defaultRowHeight="14.5" x14ac:dyDescent="0.35"/>
  <cols>
    <col min="1" max="1" width="4" customWidth="1"/>
    <col min="2" max="2" width="96" customWidth="1"/>
  </cols>
  <sheetData>
    <row r="2" spans="2:2" ht="25" x14ac:dyDescent="0.35">
      <c r="B2" s="1" t="s">
        <v>0</v>
      </c>
    </row>
    <row r="3" spans="2:2" ht="15.5" x14ac:dyDescent="0.35">
      <c r="B3" s="2" t="s">
        <v>1</v>
      </c>
    </row>
    <row r="4" spans="2:2" x14ac:dyDescent="0.35">
      <c r="B4" s="3" t="s">
        <v>2</v>
      </c>
    </row>
    <row r="6" spans="2:2" x14ac:dyDescent="0.35">
      <c r="B6" s="4" t="s">
        <v>3</v>
      </c>
    </row>
    <row r="7" spans="2:2" ht="49.5" customHeight="1" x14ac:dyDescent="0.35">
      <c r="B7" s="5" t="s">
        <v>4</v>
      </c>
    </row>
    <row r="9" spans="2:2" x14ac:dyDescent="0.35">
      <c r="B9" s="4" t="s">
        <v>5</v>
      </c>
    </row>
    <row r="10" spans="2:2" x14ac:dyDescent="0.35">
      <c r="B10" s="6" t="s">
        <v>6</v>
      </c>
    </row>
    <row r="11" spans="2:2" x14ac:dyDescent="0.35">
      <c r="B11" s="6" t="s">
        <v>7</v>
      </c>
    </row>
    <row r="12" spans="2:2" x14ac:dyDescent="0.35">
      <c r="B12" s="6" t="s">
        <v>8</v>
      </c>
    </row>
    <row r="14" spans="2:2" x14ac:dyDescent="0.35">
      <c r="B14" s="4" t="s">
        <v>9</v>
      </c>
    </row>
    <row r="15" spans="2:2" x14ac:dyDescent="0.35">
      <c r="B15" s="7" t="s">
        <v>10</v>
      </c>
    </row>
    <row r="16" spans="2:2" ht="25" x14ac:dyDescent="0.35">
      <c r="B16" s="5" t="s">
        <v>11</v>
      </c>
    </row>
    <row r="18" spans="2:2" x14ac:dyDescent="0.35">
      <c r="B18" s="8" t="s">
        <v>12</v>
      </c>
    </row>
    <row r="19" spans="2:2" ht="15" customHeight="1" x14ac:dyDescent="0.35">
      <c r="B19" s="6" t="s">
        <v>13</v>
      </c>
    </row>
    <row r="20" spans="2:2" ht="15" customHeight="1" x14ac:dyDescent="0.35">
      <c r="B20" s="6" t="s">
        <v>14</v>
      </c>
    </row>
    <row r="21" spans="2:2" ht="15" customHeight="1" x14ac:dyDescent="0.35">
      <c r="B21" s="6" t="s">
        <v>15</v>
      </c>
    </row>
    <row r="22" spans="2:2" ht="15" customHeight="1" x14ac:dyDescent="0.35">
      <c r="B22" s="6" t="s">
        <v>16</v>
      </c>
    </row>
    <row r="23" spans="2:2" ht="15" customHeight="1" x14ac:dyDescent="0.35">
      <c r="B23" s="6" t="s">
        <v>17</v>
      </c>
    </row>
    <row r="25" spans="2:2" x14ac:dyDescent="0.35">
      <c r="B25" s="8" t="s">
        <v>18</v>
      </c>
    </row>
    <row r="26" spans="2:2" ht="15" customHeight="1" x14ac:dyDescent="0.35">
      <c r="B26" s="6" t="s">
        <v>19</v>
      </c>
    </row>
    <row r="27" spans="2:2" ht="15" customHeight="1" x14ac:dyDescent="0.35">
      <c r="B27" s="6" t="s">
        <v>20</v>
      </c>
    </row>
    <row r="28" spans="2:2" ht="15" customHeight="1" x14ac:dyDescent="0.35">
      <c r="B28" s="6" t="s">
        <v>21</v>
      </c>
    </row>
    <row r="29" spans="2:2" ht="25.5" customHeight="1" x14ac:dyDescent="0.35">
      <c r="B29" s="6" t="s">
        <v>22</v>
      </c>
    </row>
    <row r="31" spans="2:2" x14ac:dyDescent="0.35">
      <c r="B31" s="8" t="s">
        <v>23</v>
      </c>
    </row>
    <row r="32" spans="2:2" ht="15" customHeight="1" x14ac:dyDescent="0.35">
      <c r="B32" s="6" t="s">
        <v>24</v>
      </c>
    </row>
    <row r="33" spans="2:2" ht="15" customHeight="1" x14ac:dyDescent="0.35">
      <c r="B33" s="6" t="s">
        <v>25</v>
      </c>
    </row>
    <row r="34" spans="2:2" ht="15" customHeight="1" x14ac:dyDescent="0.35">
      <c r="B34" s="6" t="s">
        <v>26</v>
      </c>
    </row>
    <row r="36" spans="2:2" x14ac:dyDescent="0.35">
      <c r="B36" s="8" t="s">
        <v>27</v>
      </c>
    </row>
    <row r="37" spans="2:2" ht="15" customHeight="1" x14ac:dyDescent="0.35">
      <c r="B37" s="6" t="s">
        <v>28</v>
      </c>
    </row>
    <row r="38" spans="2:2" ht="15" customHeight="1" x14ac:dyDescent="0.35">
      <c r="B38" s="6" t="s">
        <v>29</v>
      </c>
    </row>
    <row r="39" spans="2:2" ht="15" customHeight="1" x14ac:dyDescent="0.35">
      <c r="B39" s="6" t="s">
        <v>30</v>
      </c>
    </row>
    <row r="41" spans="2:2" x14ac:dyDescent="0.35">
      <c r="B41" s="8" t="s">
        <v>31</v>
      </c>
    </row>
    <row r="42" spans="2:2" ht="15" customHeight="1" x14ac:dyDescent="0.35">
      <c r="B42" s="6" t="s">
        <v>32</v>
      </c>
    </row>
    <row r="43" spans="2:2" ht="15" customHeight="1" x14ac:dyDescent="0.35">
      <c r="B43" s="6" t="s">
        <v>33</v>
      </c>
    </row>
    <row r="44" spans="2:2" ht="15" customHeight="1" x14ac:dyDescent="0.35">
      <c r="B44" s="6" t="s">
        <v>34</v>
      </c>
    </row>
    <row r="45" spans="2:2" ht="15" customHeight="1" x14ac:dyDescent="0.35">
      <c r="B45" s="6" t="s">
        <v>35</v>
      </c>
    </row>
    <row r="47" spans="2:2" x14ac:dyDescent="0.35">
      <c r="B47" s="8" t="s">
        <v>36</v>
      </c>
    </row>
    <row r="48" spans="2:2" ht="15" customHeight="1" x14ac:dyDescent="0.35">
      <c r="B48" s="6" t="s">
        <v>37</v>
      </c>
    </row>
    <row r="49" spans="2:2" ht="15" customHeight="1" x14ac:dyDescent="0.35">
      <c r="B49" s="6" t="s">
        <v>38</v>
      </c>
    </row>
    <row r="50" spans="2:2" ht="15" customHeight="1" x14ac:dyDescent="0.35">
      <c r="B50" s="6" t="s">
        <v>39</v>
      </c>
    </row>
    <row r="51" spans="2:2" ht="15" customHeight="1" x14ac:dyDescent="0.35">
      <c r="B51" s="6" t="s">
        <v>40</v>
      </c>
    </row>
    <row r="53" spans="2:2" x14ac:dyDescent="0.35">
      <c r="B53" s="8" t="s">
        <v>41</v>
      </c>
    </row>
    <row r="54" spans="2:2" ht="25.5" customHeight="1" x14ac:dyDescent="0.35">
      <c r="B54" s="6" t="s">
        <v>42</v>
      </c>
    </row>
    <row r="55" spans="2:2" ht="25.5" customHeight="1" x14ac:dyDescent="0.35">
      <c r="B55" s="6" t="s">
        <v>43</v>
      </c>
    </row>
    <row r="56" spans="2:2" ht="15" customHeight="1" x14ac:dyDescent="0.35">
      <c r="B56" s="6" t="s">
        <v>44</v>
      </c>
    </row>
    <row r="59" spans="2:2" x14ac:dyDescent="0.35">
      <c r="B59" s="9" t="s">
        <v>45</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27"/>
  <sheetViews>
    <sheetView showGridLines="0" topLeftCell="A4" zoomScaleNormal="100" workbookViewId="0">
      <selection activeCell="K6" sqref="K6"/>
    </sheetView>
  </sheetViews>
  <sheetFormatPr defaultColWidth="8.6328125" defaultRowHeight="14.5" x14ac:dyDescent="0.35"/>
  <cols>
    <col min="1" max="1" width="11" customWidth="1"/>
    <col min="2" max="2" width="13" customWidth="1"/>
    <col min="3" max="3" width="14" customWidth="1"/>
    <col min="4" max="4" width="8" customWidth="1"/>
    <col min="5" max="5" width="7" customWidth="1"/>
    <col min="6" max="6" width="22" customWidth="1"/>
    <col min="7" max="7" width="15" customWidth="1"/>
    <col min="8" max="8" width="20" customWidth="1"/>
    <col min="9" max="10" width="15" customWidth="1"/>
    <col min="11" max="11" width="12" customWidth="1"/>
    <col min="12" max="12" width="15" customWidth="1"/>
    <col min="13" max="13" width="13" customWidth="1"/>
    <col min="14" max="14" width="16" customWidth="1"/>
    <col min="15" max="15" width="12" customWidth="1"/>
    <col min="16" max="16" width="15" customWidth="1"/>
  </cols>
  <sheetData>
    <row r="1" spans="1:16" ht="23" x14ac:dyDescent="0.5">
      <c r="A1" s="10" t="s">
        <v>0</v>
      </c>
    </row>
    <row r="2" spans="1:16" x14ac:dyDescent="0.35">
      <c r="A2" s="11" t="s">
        <v>46</v>
      </c>
    </row>
    <row r="3" spans="1:16" x14ac:dyDescent="0.35">
      <c r="A3" s="12" t="s">
        <v>47</v>
      </c>
      <c r="B3" s="13">
        <v>0.15</v>
      </c>
      <c r="C3" s="14" t="s">
        <v>48</v>
      </c>
    </row>
    <row r="5" spans="1:16" ht="31.5" customHeight="1" x14ac:dyDescent="0.35">
      <c r="A5" s="15" t="s">
        <v>49</v>
      </c>
      <c r="B5" s="15" t="s">
        <v>50</v>
      </c>
      <c r="C5" s="15" t="s">
        <v>51</v>
      </c>
      <c r="D5" s="15" t="s">
        <v>52</v>
      </c>
      <c r="E5" s="15" t="s">
        <v>53</v>
      </c>
      <c r="F5" s="15" t="s">
        <v>54</v>
      </c>
      <c r="G5" s="15" t="s">
        <v>55</v>
      </c>
      <c r="H5" s="15" t="s">
        <v>56</v>
      </c>
      <c r="I5" s="15" t="s">
        <v>57</v>
      </c>
      <c r="J5" s="15" t="s">
        <v>58</v>
      </c>
      <c r="K5" s="16" t="s">
        <v>59</v>
      </c>
      <c r="L5" s="16" t="s">
        <v>60</v>
      </c>
      <c r="M5" s="15" t="s">
        <v>61</v>
      </c>
      <c r="N5" s="16" t="s">
        <v>62</v>
      </c>
      <c r="O5" s="15" t="s">
        <v>63</v>
      </c>
      <c r="P5" s="15" t="s">
        <v>64</v>
      </c>
    </row>
    <row r="6" spans="1:16" x14ac:dyDescent="0.35">
      <c r="A6" s="17" t="s">
        <v>65</v>
      </c>
      <c r="B6" s="17" t="s">
        <v>66</v>
      </c>
      <c r="C6" s="17" t="s">
        <v>67</v>
      </c>
      <c r="D6" s="18">
        <v>7</v>
      </c>
      <c r="E6" s="18">
        <v>1</v>
      </c>
      <c r="F6" s="17" t="s">
        <v>68</v>
      </c>
      <c r="G6" s="17" t="s">
        <v>69</v>
      </c>
      <c r="H6" s="17" t="s">
        <v>70</v>
      </c>
      <c r="I6" s="17" t="s">
        <v>71</v>
      </c>
      <c r="J6" s="17">
        <v>85</v>
      </c>
      <c r="K6" s="19">
        <f>J6*15%</f>
        <v>12.75</v>
      </c>
      <c r="L6" s="19"/>
      <c r="M6" s="17">
        <v>97.75</v>
      </c>
      <c r="N6" s="19"/>
      <c r="O6" s="20">
        <v>46101</v>
      </c>
      <c r="P6" s="17" t="s">
        <v>72</v>
      </c>
    </row>
    <row r="7" spans="1:16" x14ac:dyDescent="0.35">
      <c r="A7" s="17" t="s">
        <v>73</v>
      </c>
      <c r="B7" s="17" t="s">
        <v>74</v>
      </c>
      <c r="C7" s="17" t="s">
        <v>75</v>
      </c>
      <c r="D7" s="18">
        <v>8</v>
      </c>
      <c r="E7" s="18">
        <v>5</v>
      </c>
      <c r="F7" s="17" t="s">
        <v>76</v>
      </c>
      <c r="G7" s="17" t="s">
        <v>77</v>
      </c>
      <c r="H7" s="17" t="s">
        <v>78</v>
      </c>
      <c r="I7" s="17" t="s">
        <v>79</v>
      </c>
      <c r="J7" s="17">
        <v>160</v>
      </c>
      <c r="K7" s="19"/>
      <c r="L7" s="19"/>
      <c r="M7" s="17">
        <v>0</v>
      </c>
      <c r="N7" s="19"/>
      <c r="O7" s="20">
        <v>46108</v>
      </c>
      <c r="P7" s="17" t="s">
        <v>80</v>
      </c>
    </row>
    <row r="8" spans="1:16" x14ac:dyDescent="0.35">
      <c r="A8" s="17" t="s">
        <v>81</v>
      </c>
      <c r="B8" s="17" t="s">
        <v>82</v>
      </c>
      <c r="C8" s="17" t="s">
        <v>83</v>
      </c>
      <c r="D8" s="18">
        <v>7</v>
      </c>
      <c r="E8" s="18">
        <v>3</v>
      </c>
      <c r="F8" s="17" t="s">
        <v>84</v>
      </c>
      <c r="G8" s="17" t="s">
        <v>85</v>
      </c>
      <c r="H8" s="17" t="s">
        <v>86</v>
      </c>
      <c r="I8" s="17" t="s">
        <v>87</v>
      </c>
      <c r="J8" s="17">
        <v>85</v>
      </c>
      <c r="K8" s="19"/>
      <c r="L8" s="19"/>
      <c r="M8" s="17">
        <v>48.87</v>
      </c>
      <c r="N8" s="19"/>
      <c r="O8" s="20">
        <v>46101</v>
      </c>
      <c r="P8" s="17" t="s">
        <v>88</v>
      </c>
    </row>
    <row r="9" spans="1:16" x14ac:dyDescent="0.35">
      <c r="A9" s="17" t="s">
        <v>89</v>
      </c>
      <c r="B9" s="17" t="s">
        <v>90</v>
      </c>
      <c r="C9" s="17" t="s">
        <v>91</v>
      </c>
      <c r="D9" s="18">
        <v>8</v>
      </c>
      <c r="E9" s="18">
        <v>8</v>
      </c>
      <c r="F9" s="17" t="s">
        <v>92</v>
      </c>
      <c r="G9" s="17" t="s">
        <v>93</v>
      </c>
      <c r="H9" s="17" t="s">
        <v>94</v>
      </c>
      <c r="I9" s="17" t="s">
        <v>95</v>
      </c>
      <c r="J9" s="17">
        <v>60</v>
      </c>
      <c r="K9" s="19"/>
      <c r="L9" s="19"/>
      <c r="M9" s="17">
        <v>69</v>
      </c>
      <c r="N9" s="19"/>
      <c r="O9" s="20">
        <v>46108</v>
      </c>
      <c r="P9" s="17" t="s">
        <v>72</v>
      </c>
    </row>
    <row r="10" spans="1:16" x14ac:dyDescent="0.35">
      <c r="A10" s="17" t="s">
        <v>96</v>
      </c>
      <c r="B10" s="17" t="s">
        <v>97</v>
      </c>
      <c r="C10" s="17" t="s">
        <v>98</v>
      </c>
      <c r="D10" s="18">
        <v>7</v>
      </c>
      <c r="E10" s="18">
        <v>1</v>
      </c>
      <c r="F10" s="17" t="s">
        <v>99</v>
      </c>
      <c r="G10" s="17" t="s">
        <v>100</v>
      </c>
      <c r="H10" s="17" t="s">
        <v>101</v>
      </c>
      <c r="I10" s="17" t="s">
        <v>102</v>
      </c>
      <c r="J10" s="17">
        <v>210</v>
      </c>
      <c r="K10" s="19"/>
      <c r="L10" s="19"/>
      <c r="M10" s="17">
        <v>241.5</v>
      </c>
      <c r="N10" s="19"/>
      <c r="O10" s="20">
        <v>46108</v>
      </c>
      <c r="P10" s="17" t="s">
        <v>72</v>
      </c>
    </row>
    <row r="11" spans="1:16" x14ac:dyDescent="0.35">
      <c r="A11" s="17" t="s">
        <v>103</v>
      </c>
      <c r="B11" s="17" t="s">
        <v>104</v>
      </c>
      <c r="C11" s="17" t="s">
        <v>105</v>
      </c>
      <c r="D11" s="18">
        <v>8</v>
      </c>
      <c r="E11" s="18">
        <v>8</v>
      </c>
      <c r="F11" s="17" t="s">
        <v>106</v>
      </c>
      <c r="G11" s="17" t="s">
        <v>107</v>
      </c>
      <c r="H11" s="17" t="s">
        <v>108</v>
      </c>
      <c r="I11" s="17" t="s">
        <v>109</v>
      </c>
      <c r="J11" s="17">
        <v>110</v>
      </c>
      <c r="K11" s="19"/>
      <c r="L11" s="19"/>
      <c r="M11" s="17">
        <v>126.5</v>
      </c>
      <c r="N11" s="19"/>
      <c r="O11" s="20">
        <v>46108</v>
      </c>
      <c r="P11" s="17" t="s">
        <v>72</v>
      </c>
    </row>
    <row r="12" spans="1:16" x14ac:dyDescent="0.35">
      <c r="A12" s="17" t="s">
        <v>110</v>
      </c>
      <c r="B12" s="17" t="s">
        <v>111</v>
      </c>
      <c r="C12" s="17" t="s">
        <v>112</v>
      </c>
      <c r="D12" s="18">
        <v>7</v>
      </c>
      <c r="E12" s="18">
        <v>1</v>
      </c>
      <c r="F12" s="17" t="s">
        <v>113</v>
      </c>
      <c r="G12" s="17" t="s">
        <v>114</v>
      </c>
      <c r="H12" s="17" t="s">
        <v>115</v>
      </c>
      <c r="I12" s="17" t="s">
        <v>116</v>
      </c>
      <c r="J12" s="17">
        <v>85</v>
      </c>
      <c r="K12" s="19"/>
      <c r="L12" s="19"/>
      <c r="M12" s="17">
        <v>0</v>
      </c>
      <c r="N12" s="19"/>
      <c r="O12" s="20">
        <v>46101</v>
      </c>
      <c r="P12" s="17" t="s">
        <v>80</v>
      </c>
    </row>
    <row r="13" spans="1:16" x14ac:dyDescent="0.35">
      <c r="A13" s="17" t="s">
        <v>117</v>
      </c>
      <c r="B13" s="17" t="s">
        <v>118</v>
      </c>
      <c r="C13" s="17" t="s">
        <v>119</v>
      </c>
      <c r="D13" s="18">
        <v>8</v>
      </c>
      <c r="E13" s="18">
        <v>7</v>
      </c>
      <c r="F13" s="17" t="s">
        <v>120</v>
      </c>
      <c r="G13" s="17" t="s">
        <v>121</v>
      </c>
      <c r="H13" s="17" t="s">
        <v>122</v>
      </c>
      <c r="I13" s="17" t="s">
        <v>123</v>
      </c>
      <c r="J13" s="17">
        <v>110</v>
      </c>
      <c r="K13" s="19"/>
      <c r="L13" s="19"/>
      <c r="M13" s="17">
        <v>75.900000000000006</v>
      </c>
      <c r="N13" s="19"/>
      <c r="O13" s="20">
        <v>46094</v>
      </c>
      <c r="P13" s="17" t="s">
        <v>88</v>
      </c>
    </row>
    <row r="14" spans="1:16" x14ac:dyDescent="0.35">
      <c r="A14" s="17" t="s">
        <v>124</v>
      </c>
      <c r="B14" s="17" t="s">
        <v>125</v>
      </c>
      <c r="C14" s="17" t="s">
        <v>126</v>
      </c>
      <c r="D14" s="18">
        <v>7</v>
      </c>
      <c r="E14" s="18">
        <v>3</v>
      </c>
      <c r="F14" s="17" t="s">
        <v>127</v>
      </c>
      <c r="G14" s="17" t="s">
        <v>128</v>
      </c>
      <c r="H14" s="17" t="s">
        <v>129</v>
      </c>
      <c r="I14" s="17" t="s">
        <v>130</v>
      </c>
      <c r="J14" s="17">
        <v>110</v>
      </c>
      <c r="K14" s="19"/>
      <c r="L14" s="19"/>
      <c r="M14" s="17">
        <v>0</v>
      </c>
      <c r="N14" s="19"/>
      <c r="O14" s="20">
        <v>46101</v>
      </c>
      <c r="P14" s="17" t="s">
        <v>80</v>
      </c>
    </row>
    <row r="15" spans="1:16" x14ac:dyDescent="0.35">
      <c r="A15" s="17" t="s">
        <v>131</v>
      </c>
      <c r="B15" s="17" t="s">
        <v>132</v>
      </c>
      <c r="C15" s="17" t="s">
        <v>133</v>
      </c>
      <c r="D15" s="18">
        <v>8</v>
      </c>
      <c r="E15" s="18">
        <v>8</v>
      </c>
      <c r="F15" s="17" t="s">
        <v>134</v>
      </c>
      <c r="G15" s="17" t="s">
        <v>135</v>
      </c>
      <c r="H15" s="17" t="s">
        <v>136</v>
      </c>
      <c r="I15" s="17" t="s">
        <v>137</v>
      </c>
      <c r="J15" s="17">
        <v>60</v>
      </c>
      <c r="K15" s="19"/>
      <c r="L15" s="19"/>
      <c r="M15" s="17">
        <v>34.5</v>
      </c>
      <c r="N15" s="19"/>
      <c r="O15" s="20">
        <v>46094</v>
      </c>
      <c r="P15" s="17" t="s">
        <v>88</v>
      </c>
    </row>
    <row r="16" spans="1:16" x14ac:dyDescent="0.35">
      <c r="A16" s="17" t="s">
        <v>138</v>
      </c>
      <c r="B16" s="17" t="s">
        <v>139</v>
      </c>
      <c r="C16" s="17" t="s">
        <v>140</v>
      </c>
      <c r="D16" s="18">
        <v>7</v>
      </c>
      <c r="E16" s="18">
        <v>1</v>
      </c>
      <c r="F16" s="17" t="s">
        <v>141</v>
      </c>
      <c r="G16" s="17" t="s">
        <v>142</v>
      </c>
      <c r="H16" s="17" t="s">
        <v>143</v>
      </c>
      <c r="I16" s="17" t="s">
        <v>144</v>
      </c>
      <c r="J16" s="17">
        <v>60</v>
      </c>
      <c r="K16" s="19"/>
      <c r="L16" s="19"/>
      <c r="M16" s="17">
        <v>69</v>
      </c>
      <c r="N16" s="19"/>
      <c r="O16" s="20">
        <v>46087</v>
      </c>
      <c r="P16" s="17" t="s">
        <v>72</v>
      </c>
    </row>
    <row r="17" spans="1:16" x14ac:dyDescent="0.35">
      <c r="A17" s="17" t="s">
        <v>145</v>
      </c>
      <c r="B17" s="17" t="s">
        <v>146</v>
      </c>
      <c r="C17" s="17" t="s">
        <v>147</v>
      </c>
      <c r="D17" s="18">
        <v>8</v>
      </c>
      <c r="E17" s="18">
        <v>5</v>
      </c>
      <c r="F17" s="17" t="s">
        <v>148</v>
      </c>
      <c r="G17" s="17" t="s">
        <v>149</v>
      </c>
      <c r="H17" s="17" t="s">
        <v>150</v>
      </c>
      <c r="I17" s="17" t="s">
        <v>151</v>
      </c>
      <c r="J17" s="17">
        <v>135</v>
      </c>
      <c r="K17" s="19"/>
      <c r="L17" s="19"/>
      <c r="M17" s="17">
        <v>0</v>
      </c>
      <c r="N17" s="19"/>
      <c r="O17" s="20">
        <v>46087</v>
      </c>
      <c r="P17" s="17" t="s">
        <v>80</v>
      </c>
    </row>
    <row r="18" spans="1:16" x14ac:dyDescent="0.35">
      <c r="A18" s="17" t="s">
        <v>152</v>
      </c>
      <c r="B18" s="17" t="s">
        <v>153</v>
      </c>
      <c r="C18" s="17" t="s">
        <v>154</v>
      </c>
      <c r="D18" s="18">
        <v>7</v>
      </c>
      <c r="E18" s="18">
        <v>4</v>
      </c>
      <c r="F18" s="17" t="s">
        <v>155</v>
      </c>
      <c r="G18" s="17" t="s">
        <v>156</v>
      </c>
      <c r="H18" s="17" t="s">
        <v>157</v>
      </c>
      <c r="I18" s="17" t="s">
        <v>158</v>
      </c>
      <c r="J18" s="17">
        <v>60</v>
      </c>
      <c r="K18" s="19"/>
      <c r="L18" s="19"/>
      <c r="M18" s="17">
        <v>69</v>
      </c>
      <c r="N18" s="19"/>
      <c r="O18" s="20">
        <v>46108</v>
      </c>
      <c r="P18" s="17" t="s">
        <v>72</v>
      </c>
    </row>
    <row r="19" spans="1:16" x14ac:dyDescent="0.35">
      <c r="A19" s="17" t="s">
        <v>159</v>
      </c>
      <c r="B19" s="17" t="s">
        <v>160</v>
      </c>
      <c r="C19" s="17" t="s">
        <v>161</v>
      </c>
      <c r="D19" s="18">
        <v>8</v>
      </c>
      <c r="E19" s="18">
        <v>8</v>
      </c>
      <c r="F19" s="17" t="s">
        <v>162</v>
      </c>
      <c r="G19" s="17" t="s">
        <v>163</v>
      </c>
      <c r="H19" s="17" t="s">
        <v>164</v>
      </c>
      <c r="I19" s="17" t="s">
        <v>165</v>
      </c>
      <c r="J19" s="17">
        <v>135</v>
      </c>
      <c r="K19" s="19"/>
      <c r="L19" s="19"/>
      <c r="M19" s="17">
        <v>38.81</v>
      </c>
      <c r="N19" s="19"/>
      <c r="O19" s="20">
        <v>46108</v>
      </c>
      <c r="P19" s="17" t="s">
        <v>88</v>
      </c>
    </row>
    <row r="20" spans="1:16" x14ac:dyDescent="0.35">
      <c r="A20" s="17" t="s">
        <v>166</v>
      </c>
      <c r="B20" s="17" t="s">
        <v>167</v>
      </c>
      <c r="C20" s="17" t="s">
        <v>168</v>
      </c>
      <c r="D20" s="18">
        <v>7</v>
      </c>
      <c r="E20" s="18">
        <v>2</v>
      </c>
      <c r="F20" s="17" t="s">
        <v>169</v>
      </c>
      <c r="G20" s="17" t="s">
        <v>170</v>
      </c>
      <c r="H20" s="17" t="s">
        <v>171</v>
      </c>
      <c r="I20" s="17" t="s">
        <v>172</v>
      </c>
      <c r="J20" s="17">
        <v>85</v>
      </c>
      <c r="K20" s="19"/>
      <c r="L20" s="19"/>
      <c r="M20" s="17">
        <v>48.87</v>
      </c>
      <c r="N20" s="19"/>
      <c r="O20" s="20">
        <v>46108</v>
      </c>
      <c r="P20" s="17" t="s">
        <v>88</v>
      </c>
    </row>
    <row r="21" spans="1:16" x14ac:dyDescent="0.35">
      <c r="A21" s="17" t="s">
        <v>173</v>
      </c>
      <c r="B21" s="17" t="s">
        <v>174</v>
      </c>
      <c r="C21" s="17" t="s">
        <v>175</v>
      </c>
      <c r="D21" s="18">
        <v>8</v>
      </c>
      <c r="E21" s="18">
        <v>8</v>
      </c>
      <c r="F21" s="17" t="s">
        <v>176</v>
      </c>
      <c r="G21" s="17" t="s">
        <v>177</v>
      </c>
      <c r="H21" s="17" t="s">
        <v>178</v>
      </c>
      <c r="I21" s="17" t="s">
        <v>179</v>
      </c>
      <c r="J21" s="17">
        <v>60</v>
      </c>
      <c r="K21" s="19"/>
      <c r="L21" s="19"/>
      <c r="M21" s="17">
        <v>34.5</v>
      </c>
      <c r="N21" s="19"/>
      <c r="O21" s="20">
        <v>46087</v>
      </c>
      <c r="P21" s="17" t="s">
        <v>88</v>
      </c>
    </row>
    <row r="22" spans="1:16" x14ac:dyDescent="0.35">
      <c r="A22" s="17" t="s">
        <v>180</v>
      </c>
      <c r="B22" s="17" t="s">
        <v>181</v>
      </c>
      <c r="C22" s="17" t="s">
        <v>182</v>
      </c>
      <c r="D22" s="18">
        <v>7</v>
      </c>
      <c r="E22" s="18">
        <v>4</v>
      </c>
      <c r="F22" s="17" t="s">
        <v>183</v>
      </c>
      <c r="G22" s="17" t="s">
        <v>184</v>
      </c>
      <c r="H22" s="17" t="s">
        <v>185</v>
      </c>
      <c r="I22" s="17" t="s">
        <v>186</v>
      </c>
      <c r="J22" s="17">
        <v>160</v>
      </c>
      <c r="K22" s="19"/>
      <c r="L22" s="19"/>
      <c r="M22" s="17">
        <v>184</v>
      </c>
      <c r="N22" s="19"/>
      <c r="O22" s="20">
        <v>46108</v>
      </c>
      <c r="P22" s="17" t="s">
        <v>72</v>
      </c>
    </row>
    <row r="23" spans="1:16" x14ac:dyDescent="0.35">
      <c r="A23" s="17" t="s">
        <v>187</v>
      </c>
      <c r="B23" s="17" t="s">
        <v>188</v>
      </c>
      <c r="C23" s="17" t="s">
        <v>189</v>
      </c>
      <c r="D23" s="18">
        <v>8</v>
      </c>
      <c r="E23" s="18">
        <v>5</v>
      </c>
      <c r="F23" s="17" t="s">
        <v>190</v>
      </c>
      <c r="G23" s="17" t="s">
        <v>191</v>
      </c>
      <c r="H23" s="17" t="s">
        <v>192</v>
      </c>
      <c r="I23" s="17" t="s">
        <v>193</v>
      </c>
      <c r="J23" s="17">
        <v>185</v>
      </c>
      <c r="K23" s="19"/>
      <c r="L23" s="19"/>
      <c r="M23" s="17">
        <v>212.75</v>
      </c>
      <c r="N23" s="19"/>
      <c r="O23" s="20">
        <v>46108</v>
      </c>
      <c r="P23" s="17" t="s">
        <v>72</v>
      </c>
    </row>
    <row r="24" spans="1:16" x14ac:dyDescent="0.35">
      <c r="A24" s="17" t="s">
        <v>194</v>
      </c>
      <c r="B24" s="17" t="s">
        <v>195</v>
      </c>
      <c r="C24" s="17" t="s">
        <v>196</v>
      </c>
      <c r="D24" s="18">
        <v>7</v>
      </c>
      <c r="E24" s="18">
        <v>2</v>
      </c>
      <c r="F24" s="17" t="s">
        <v>197</v>
      </c>
      <c r="G24" s="17" t="s">
        <v>198</v>
      </c>
      <c r="H24" s="17" t="s">
        <v>199</v>
      </c>
      <c r="I24" s="17" t="s">
        <v>200</v>
      </c>
      <c r="J24" s="17">
        <v>210</v>
      </c>
      <c r="K24" s="19"/>
      <c r="L24" s="19"/>
      <c r="M24" s="17">
        <v>0</v>
      </c>
      <c r="N24" s="19"/>
      <c r="O24" s="20">
        <v>46094</v>
      </c>
      <c r="P24" s="17" t="s">
        <v>80</v>
      </c>
    </row>
    <row r="25" spans="1:16" x14ac:dyDescent="0.35">
      <c r="A25" s="17" t="s">
        <v>201</v>
      </c>
      <c r="B25" s="17" t="s">
        <v>202</v>
      </c>
      <c r="C25" s="17" t="s">
        <v>203</v>
      </c>
      <c r="D25" s="18">
        <v>8</v>
      </c>
      <c r="E25" s="18">
        <v>6</v>
      </c>
      <c r="F25" s="17" t="s">
        <v>204</v>
      </c>
      <c r="G25" s="17" t="s">
        <v>205</v>
      </c>
      <c r="H25" s="17" t="s">
        <v>206</v>
      </c>
      <c r="I25" s="17" t="s">
        <v>207</v>
      </c>
      <c r="J25" s="17">
        <v>210</v>
      </c>
      <c r="K25" s="19"/>
      <c r="L25" s="19"/>
      <c r="M25" s="17">
        <v>241.5</v>
      </c>
      <c r="N25" s="19"/>
      <c r="O25" s="20">
        <v>46101</v>
      </c>
      <c r="P25" s="17" t="s">
        <v>72</v>
      </c>
    </row>
    <row r="26" spans="1:16" x14ac:dyDescent="0.35">
      <c r="A26" s="17" t="s">
        <v>208</v>
      </c>
      <c r="B26" s="17" t="s">
        <v>209</v>
      </c>
      <c r="C26" s="17" t="s">
        <v>210</v>
      </c>
      <c r="D26" s="18">
        <v>7</v>
      </c>
      <c r="E26" s="18">
        <v>3</v>
      </c>
      <c r="F26" s="17" t="s">
        <v>211</v>
      </c>
      <c r="G26" s="17" t="s">
        <v>212</v>
      </c>
      <c r="H26" s="17" t="s">
        <v>213</v>
      </c>
      <c r="I26" s="17" t="s">
        <v>214</v>
      </c>
      <c r="J26" s="17">
        <v>60</v>
      </c>
      <c r="K26" s="19"/>
      <c r="L26" s="19"/>
      <c r="M26" s="17">
        <v>17.25</v>
      </c>
      <c r="N26" s="19"/>
      <c r="O26" s="20">
        <v>46094</v>
      </c>
      <c r="P26" s="17" t="s">
        <v>88</v>
      </c>
    </row>
    <row r="27" spans="1:16" x14ac:dyDescent="0.35">
      <c r="A27" s="17" t="s">
        <v>215</v>
      </c>
      <c r="B27" s="17" t="s">
        <v>216</v>
      </c>
      <c r="C27" s="17" t="s">
        <v>217</v>
      </c>
      <c r="D27" s="18">
        <v>8</v>
      </c>
      <c r="E27" s="18">
        <v>6</v>
      </c>
      <c r="F27" s="17" t="s">
        <v>218</v>
      </c>
      <c r="G27" s="17" t="s">
        <v>219</v>
      </c>
      <c r="H27" s="17" t="s">
        <v>220</v>
      </c>
      <c r="I27" s="17" t="s">
        <v>221</v>
      </c>
      <c r="J27" s="17">
        <v>110</v>
      </c>
      <c r="K27" s="19"/>
      <c r="L27" s="19"/>
      <c r="M27" s="17">
        <v>0</v>
      </c>
      <c r="N27" s="19"/>
      <c r="O27" s="20">
        <v>46087</v>
      </c>
      <c r="P27" s="17" t="s">
        <v>80</v>
      </c>
    </row>
    <row r="28" spans="1:16" x14ac:dyDescent="0.35">
      <c r="A28" s="17" t="s">
        <v>222</v>
      </c>
      <c r="B28" s="17" t="s">
        <v>223</v>
      </c>
      <c r="C28" s="17" t="s">
        <v>224</v>
      </c>
      <c r="D28" s="18">
        <v>7</v>
      </c>
      <c r="E28" s="18">
        <v>1</v>
      </c>
      <c r="F28" s="17" t="s">
        <v>225</v>
      </c>
      <c r="G28" s="17" t="s">
        <v>226</v>
      </c>
      <c r="H28" s="17" t="s">
        <v>227</v>
      </c>
      <c r="I28" s="17" t="s">
        <v>228</v>
      </c>
      <c r="J28" s="17">
        <v>110</v>
      </c>
      <c r="K28" s="19"/>
      <c r="L28" s="19"/>
      <c r="M28" s="17">
        <v>126.5</v>
      </c>
      <c r="N28" s="19"/>
      <c r="O28" s="20">
        <v>46108</v>
      </c>
      <c r="P28" s="17" t="s">
        <v>72</v>
      </c>
    </row>
    <row r="29" spans="1:16" x14ac:dyDescent="0.35">
      <c r="A29" s="17" t="s">
        <v>229</v>
      </c>
      <c r="B29" s="17" t="s">
        <v>230</v>
      </c>
      <c r="C29" s="17" t="s">
        <v>231</v>
      </c>
      <c r="D29" s="18">
        <v>8</v>
      </c>
      <c r="E29" s="18">
        <v>5</v>
      </c>
      <c r="F29" s="17" t="s">
        <v>232</v>
      </c>
      <c r="G29" s="17" t="s">
        <v>233</v>
      </c>
      <c r="H29" s="17" t="s">
        <v>234</v>
      </c>
      <c r="I29" s="17" t="s">
        <v>235</v>
      </c>
      <c r="J29" s="17">
        <v>210</v>
      </c>
      <c r="K29" s="19"/>
      <c r="L29" s="19"/>
      <c r="M29" s="17">
        <v>241.5</v>
      </c>
      <c r="N29" s="19"/>
      <c r="O29" s="20">
        <v>46108</v>
      </c>
      <c r="P29" s="17" t="s">
        <v>72</v>
      </c>
    </row>
    <row r="30" spans="1:16" x14ac:dyDescent="0.35">
      <c r="A30" s="17" t="s">
        <v>236</v>
      </c>
      <c r="B30" s="17" t="s">
        <v>237</v>
      </c>
      <c r="C30" s="17" t="s">
        <v>238</v>
      </c>
      <c r="D30" s="18">
        <v>7</v>
      </c>
      <c r="E30" s="18">
        <v>1</v>
      </c>
      <c r="F30" s="17" t="s">
        <v>239</v>
      </c>
      <c r="G30" s="17" t="s">
        <v>240</v>
      </c>
      <c r="H30" s="17" t="s">
        <v>241</v>
      </c>
      <c r="I30" s="17" t="s">
        <v>242</v>
      </c>
      <c r="J30" s="17">
        <v>160</v>
      </c>
      <c r="K30" s="19"/>
      <c r="L30" s="19"/>
      <c r="M30" s="17">
        <v>0</v>
      </c>
      <c r="N30" s="19"/>
      <c r="O30" s="20">
        <v>46087</v>
      </c>
      <c r="P30" s="17" t="s">
        <v>80</v>
      </c>
    </row>
    <row r="31" spans="1:16" x14ac:dyDescent="0.35">
      <c r="A31" s="17" t="s">
        <v>243</v>
      </c>
      <c r="B31" s="17" t="s">
        <v>244</v>
      </c>
      <c r="C31" s="17" t="s">
        <v>245</v>
      </c>
      <c r="D31" s="18">
        <v>8</v>
      </c>
      <c r="E31" s="18">
        <v>7</v>
      </c>
      <c r="F31" s="17" t="s">
        <v>246</v>
      </c>
      <c r="G31" s="17" t="s">
        <v>247</v>
      </c>
      <c r="H31" s="17" t="s">
        <v>248</v>
      </c>
      <c r="I31" s="17" t="s">
        <v>249</v>
      </c>
      <c r="J31" s="17">
        <v>60</v>
      </c>
      <c r="K31" s="19"/>
      <c r="L31" s="19"/>
      <c r="M31" s="17">
        <v>0</v>
      </c>
      <c r="N31" s="19"/>
      <c r="O31" s="20">
        <v>46101</v>
      </c>
      <c r="P31" s="17" t="s">
        <v>80</v>
      </c>
    </row>
    <row r="32" spans="1:16" x14ac:dyDescent="0.35">
      <c r="A32" s="17" t="s">
        <v>250</v>
      </c>
      <c r="B32" s="17" t="s">
        <v>251</v>
      </c>
      <c r="C32" s="17" t="s">
        <v>252</v>
      </c>
      <c r="D32" s="18">
        <v>7</v>
      </c>
      <c r="E32" s="18">
        <v>4</v>
      </c>
      <c r="F32" s="17" t="s">
        <v>253</v>
      </c>
      <c r="G32" s="17" t="s">
        <v>254</v>
      </c>
      <c r="H32" s="17" t="s">
        <v>255</v>
      </c>
      <c r="I32" s="17" t="s">
        <v>256</v>
      </c>
      <c r="J32" s="17">
        <v>110</v>
      </c>
      <c r="K32" s="19"/>
      <c r="L32" s="19"/>
      <c r="M32" s="17">
        <v>0</v>
      </c>
      <c r="N32" s="19"/>
      <c r="O32" s="20">
        <v>46087</v>
      </c>
      <c r="P32" s="17" t="s">
        <v>80</v>
      </c>
    </row>
    <row r="33" spans="1:16" x14ac:dyDescent="0.35">
      <c r="A33" s="17" t="s">
        <v>257</v>
      </c>
      <c r="B33" s="17" t="s">
        <v>258</v>
      </c>
      <c r="C33" s="17" t="s">
        <v>259</v>
      </c>
      <c r="D33" s="18">
        <v>8</v>
      </c>
      <c r="E33" s="18">
        <v>6</v>
      </c>
      <c r="F33" s="17" t="s">
        <v>260</v>
      </c>
      <c r="G33" s="17" t="s">
        <v>261</v>
      </c>
      <c r="H33" s="17" t="s">
        <v>262</v>
      </c>
      <c r="I33" s="17" t="s">
        <v>263</v>
      </c>
      <c r="J33" s="17">
        <v>60</v>
      </c>
      <c r="K33" s="19"/>
      <c r="L33" s="19"/>
      <c r="M33" s="17">
        <v>17.25</v>
      </c>
      <c r="N33" s="19"/>
      <c r="O33" s="20">
        <v>46101</v>
      </c>
      <c r="P33" s="17" t="s">
        <v>88</v>
      </c>
    </row>
    <row r="34" spans="1:16" x14ac:dyDescent="0.35">
      <c r="A34" s="17" t="s">
        <v>264</v>
      </c>
      <c r="B34" s="17" t="s">
        <v>265</v>
      </c>
      <c r="C34" s="17" t="s">
        <v>266</v>
      </c>
      <c r="D34" s="18">
        <v>7</v>
      </c>
      <c r="E34" s="18">
        <v>2</v>
      </c>
      <c r="F34" s="17" t="s">
        <v>267</v>
      </c>
      <c r="G34" s="17" t="s">
        <v>268</v>
      </c>
      <c r="H34" s="17" t="s">
        <v>269</v>
      </c>
      <c r="I34" s="17" t="s">
        <v>270</v>
      </c>
      <c r="J34" s="17">
        <v>210</v>
      </c>
      <c r="K34" s="19"/>
      <c r="L34" s="19"/>
      <c r="M34" s="17">
        <v>60.37</v>
      </c>
      <c r="N34" s="19"/>
      <c r="O34" s="20">
        <v>46087</v>
      </c>
      <c r="P34" s="17" t="s">
        <v>88</v>
      </c>
    </row>
    <row r="35" spans="1:16" x14ac:dyDescent="0.35">
      <c r="A35" s="17" t="s">
        <v>271</v>
      </c>
      <c r="B35" s="17" t="s">
        <v>272</v>
      </c>
      <c r="C35" s="17" t="s">
        <v>273</v>
      </c>
      <c r="D35" s="18">
        <v>8</v>
      </c>
      <c r="E35" s="18">
        <v>5</v>
      </c>
      <c r="F35" s="17" t="s">
        <v>274</v>
      </c>
      <c r="G35" s="17" t="s">
        <v>275</v>
      </c>
      <c r="H35" s="17" t="s">
        <v>276</v>
      </c>
      <c r="I35" s="17" t="s">
        <v>277</v>
      </c>
      <c r="J35" s="17">
        <v>85</v>
      </c>
      <c r="K35" s="19"/>
      <c r="L35" s="19"/>
      <c r="M35" s="17">
        <v>48.87</v>
      </c>
      <c r="N35" s="19"/>
      <c r="O35" s="20">
        <v>46108</v>
      </c>
      <c r="P35" s="17" t="s">
        <v>88</v>
      </c>
    </row>
    <row r="36" spans="1:16" x14ac:dyDescent="0.35">
      <c r="A36" s="17" t="s">
        <v>278</v>
      </c>
      <c r="B36" s="17" t="s">
        <v>279</v>
      </c>
      <c r="C36" s="17" t="s">
        <v>280</v>
      </c>
      <c r="D36" s="18">
        <v>7</v>
      </c>
      <c r="E36" s="18">
        <v>3</v>
      </c>
      <c r="F36" s="17" t="s">
        <v>281</v>
      </c>
      <c r="G36" s="17" t="s">
        <v>282</v>
      </c>
      <c r="H36" s="17" t="s">
        <v>283</v>
      </c>
      <c r="I36" s="17" t="s">
        <v>284</v>
      </c>
      <c r="J36" s="17">
        <v>110</v>
      </c>
      <c r="K36" s="19"/>
      <c r="L36" s="19"/>
      <c r="M36" s="17">
        <v>31.62</v>
      </c>
      <c r="N36" s="19"/>
      <c r="O36" s="20">
        <v>46087</v>
      </c>
      <c r="P36" s="17" t="s">
        <v>88</v>
      </c>
    </row>
    <row r="37" spans="1:16" x14ac:dyDescent="0.35">
      <c r="A37" s="17" t="s">
        <v>285</v>
      </c>
      <c r="B37" s="17" t="s">
        <v>286</v>
      </c>
      <c r="C37" s="17" t="s">
        <v>287</v>
      </c>
      <c r="D37" s="18">
        <v>8</v>
      </c>
      <c r="E37" s="18">
        <v>7</v>
      </c>
      <c r="F37" s="17" t="s">
        <v>288</v>
      </c>
      <c r="G37" s="17" t="s">
        <v>289</v>
      </c>
      <c r="H37" s="17" t="s">
        <v>290</v>
      </c>
      <c r="I37" s="17" t="s">
        <v>291</v>
      </c>
      <c r="J37" s="17">
        <v>110</v>
      </c>
      <c r="K37" s="19"/>
      <c r="L37" s="19"/>
      <c r="M37" s="17">
        <v>126.5</v>
      </c>
      <c r="N37" s="19"/>
      <c r="O37" s="20">
        <v>46094</v>
      </c>
      <c r="P37" s="17" t="s">
        <v>72</v>
      </c>
    </row>
    <row r="38" spans="1:16" x14ac:dyDescent="0.35">
      <c r="A38" s="17" t="s">
        <v>292</v>
      </c>
      <c r="B38" s="17" t="s">
        <v>293</v>
      </c>
      <c r="C38" s="17" t="s">
        <v>294</v>
      </c>
      <c r="D38" s="18">
        <v>7</v>
      </c>
      <c r="E38" s="18">
        <v>1</v>
      </c>
      <c r="F38" s="17" t="s">
        <v>295</v>
      </c>
      <c r="G38" s="17" t="s">
        <v>296</v>
      </c>
      <c r="H38" s="17" t="s">
        <v>297</v>
      </c>
      <c r="I38" s="17" t="s">
        <v>298</v>
      </c>
      <c r="J38" s="17">
        <v>210</v>
      </c>
      <c r="K38" s="19"/>
      <c r="L38" s="19"/>
      <c r="M38" s="17">
        <v>0</v>
      </c>
      <c r="N38" s="19"/>
      <c r="O38" s="20">
        <v>46108</v>
      </c>
      <c r="P38" s="17" t="s">
        <v>80</v>
      </c>
    </row>
    <row r="39" spans="1:16" x14ac:dyDescent="0.35">
      <c r="A39" s="17" t="s">
        <v>299</v>
      </c>
      <c r="B39" s="17" t="s">
        <v>300</v>
      </c>
      <c r="C39" s="17" t="s">
        <v>301</v>
      </c>
      <c r="D39" s="18">
        <v>8</v>
      </c>
      <c r="E39" s="18">
        <v>5</v>
      </c>
      <c r="F39" s="17" t="s">
        <v>302</v>
      </c>
      <c r="G39" s="17" t="s">
        <v>303</v>
      </c>
      <c r="H39" s="17" t="s">
        <v>304</v>
      </c>
      <c r="I39" s="17" t="s">
        <v>305</v>
      </c>
      <c r="J39" s="17">
        <v>85</v>
      </c>
      <c r="K39" s="19"/>
      <c r="L39" s="19"/>
      <c r="M39" s="17">
        <v>97.75</v>
      </c>
      <c r="N39" s="19"/>
      <c r="O39" s="20">
        <v>46094</v>
      </c>
      <c r="P39" s="17" t="s">
        <v>72</v>
      </c>
    </row>
    <row r="40" spans="1:16" x14ac:dyDescent="0.35">
      <c r="A40" s="17" t="s">
        <v>306</v>
      </c>
      <c r="B40" s="17" t="s">
        <v>307</v>
      </c>
      <c r="C40" s="17" t="s">
        <v>308</v>
      </c>
      <c r="D40" s="18">
        <v>7</v>
      </c>
      <c r="E40" s="18">
        <v>4</v>
      </c>
      <c r="F40" s="17" t="s">
        <v>309</v>
      </c>
      <c r="G40" s="17" t="s">
        <v>310</v>
      </c>
      <c r="H40" s="17" t="s">
        <v>311</v>
      </c>
      <c r="I40" s="17" t="s">
        <v>312</v>
      </c>
      <c r="J40" s="17">
        <v>85</v>
      </c>
      <c r="K40" s="19"/>
      <c r="L40" s="19"/>
      <c r="M40" s="17">
        <v>97.75</v>
      </c>
      <c r="N40" s="19"/>
      <c r="O40" s="20">
        <v>46087</v>
      </c>
      <c r="P40" s="17" t="s">
        <v>72</v>
      </c>
    </row>
    <row r="41" spans="1:16" x14ac:dyDescent="0.35">
      <c r="A41" s="17" t="s">
        <v>313</v>
      </c>
      <c r="B41" s="17" t="s">
        <v>314</v>
      </c>
      <c r="C41" s="17" t="s">
        <v>315</v>
      </c>
      <c r="D41" s="18">
        <v>8</v>
      </c>
      <c r="E41" s="18">
        <v>6</v>
      </c>
      <c r="F41" s="17" t="s">
        <v>316</v>
      </c>
      <c r="G41" s="17" t="s">
        <v>317</v>
      </c>
      <c r="H41" s="17" t="s">
        <v>318</v>
      </c>
      <c r="I41" s="17" t="s">
        <v>319</v>
      </c>
      <c r="J41" s="17">
        <v>210</v>
      </c>
      <c r="K41" s="19"/>
      <c r="L41" s="19"/>
      <c r="M41" s="17">
        <v>241.5</v>
      </c>
      <c r="N41" s="19"/>
      <c r="O41" s="20">
        <v>46087</v>
      </c>
      <c r="P41" s="17" t="s">
        <v>72</v>
      </c>
    </row>
    <row r="42" spans="1:16" x14ac:dyDescent="0.35">
      <c r="A42" s="17" t="s">
        <v>320</v>
      </c>
      <c r="B42" s="17" t="s">
        <v>321</v>
      </c>
      <c r="C42" s="17" t="s">
        <v>322</v>
      </c>
      <c r="D42" s="18">
        <v>7</v>
      </c>
      <c r="E42" s="18">
        <v>4</v>
      </c>
      <c r="F42" s="17" t="s">
        <v>323</v>
      </c>
      <c r="G42" s="17" t="s">
        <v>324</v>
      </c>
      <c r="H42" s="17" t="s">
        <v>325</v>
      </c>
      <c r="I42" s="17" t="s">
        <v>326</v>
      </c>
      <c r="J42" s="17">
        <v>185</v>
      </c>
      <c r="K42" s="19"/>
      <c r="L42" s="19"/>
      <c r="M42" s="17">
        <v>212.75</v>
      </c>
      <c r="N42" s="19"/>
      <c r="O42" s="20">
        <v>46094</v>
      </c>
      <c r="P42" s="17" t="s">
        <v>72</v>
      </c>
    </row>
    <row r="43" spans="1:16" x14ac:dyDescent="0.35">
      <c r="A43" s="17" t="s">
        <v>327</v>
      </c>
      <c r="B43" s="17" t="s">
        <v>328</v>
      </c>
      <c r="C43" s="17" t="s">
        <v>329</v>
      </c>
      <c r="D43" s="18">
        <v>8</v>
      </c>
      <c r="E43" s="18">
        <v>6</v>
      </c>
      <c r="F43" s="17" t="s">
        <v>330</v>
      </c>
      <c r="G43" s="17" t="s">
        <v>331</v>
      </c>
      <c r="H43" s="17" t="s">
        <v>332</v>
      </c>
      <c r="I43" s="17" t="s">
        <v>333</v>
      </c>
      <c r="J43" s="17">
        <v>185</v>
      </c>
      <c r="K43" s="19"/>
      <c r="L43" s="19"/>
      <c r="M43" s="17">
        <v>212.75</v>
      </c>
      <c r="N43" s="19"/>
      <c r="O43" s="20">
        <v>46108</v>
      </c>
      <c r="P43" s="17" t="s">
        <v>72</v>
      </c>
    </row>
    <row r="44" spans="1:16" x14ac:dyDescent="0.35">
      <c r="A44" s="17" t="s">
        <v>334</v>
      </c>
      <c r="B44" s="17" t="s">
        <v>335</v>
      </c>
      <c r="C44" s="17" t="s">
        <v>336</v>
      </c>
      <c r="D44" s="18">
        <v>7</v>
      </c>
      <c r="E44" s="18">
        <v>1</v>
      </c>
      <c r="F44" s="17" t="s">
        <v>337</v>
      </c>
      <c r="G44" s="17" t="s">
        <v>338</v>
      </c>
      <c r="H44" s="17" t="s">
        <v>339</v>
      </c>
      <c r="I44" s="17" t="s">
        <v>340</v>
      </c>
      <c r="J44" s="17">
        <v>160</v>
      </c>
      <c r="K44" s="19"/>
      <c r="L44" s="19"/>
      <c r="M44" s="17">
        <v>184</v>
      </c>
      <c r="N44" s="19"/>
      <c r="O44" s="20">
        <v>46094</v>
      </c>
      <c r="P44" s="17" t="s">
        <v>72</v>
      </c>
    </row>
    <row r="45" spans="1:16" x14ac:dyDescent="0.35">
      <c r="A45" s="17" t="s">
        <v>341</v>
      </c>
      <c r="B45" s="17" t="s">
        <v>342</v>
      </c>
      <c r="C45" s="17" t="s">
        <v>343</v>
      </c>
      <c r="D45" s="18">
        <v>8</v>
      </c>
      <c r="E45" s="18">
        <v>8</v>
      </c>
      <c r="F45" s="17" t="s">
        <v>344</v>
      </c>
      <c r="G45" s="17" t="s">
        <v>345</v>
      </c>
      <c r="H45" s="17" t="s">
        <v>346</v>
      </c>
      <c r="I45" s="17" t="s">
        <v>347</v>
      </c>
      <c r="J45" s="17">
        <v>160</v>
      </c>
      <c r="K45" s="19"/>
      <c r="L45" s="19"/>
      <c r="M45" s="17">
        <v>46</v>
      </c>
      <c r="N45" s="19"/>
      <c r="O45" s="20">
        <v>46101</v>
      </c>
      <c r="P45" s="17" t="s">
        <v>88</v>
      </c>
    </row>
    <row r="46" spans="1:16" x14ac:dyDescent="0.35">
      <c r="A46" s="17" t="s">
        <v>348</v>
      </c>
      <c r="B46" s="17" t="s">
        <v>349</v>
      </c>
      <c r="C46" s="17" t="s">
        <v>350</v>
      </c>
      <c r="D46" s="18">
        <v>7</v>
      </c>
      <c r="E46" s="18">
        <v>1</v>
      </c>
      <c r="F46" s="17" t="s">
        <v>351</v>
      </c>
      <c r="G46" s="17" t="s">
        <v>352</v>
      </c>
      <c r="H46" s="17" t="s">
        <v>353</v>
      </c>
      <c r="I46" s="17" t="s">
        <v>354</v>
      </c>
      <c r="J46" s="17">
        <v>85</v>
      </c>
      <c r="K46" s="19"/>
      <c r="L46" s="19"/>
      <c r="M46" s="17">
        <v>0</v>
      </c>
      <c r="N46" s="19"/>
      <c r="O46" s="20">
        <v>46087</v>
      </c>
      <c r="P46" s="17" t="s">
        <v>80</v>
      </c>
    </row>
    <row r="47" spans="1:16" x14ac:dyDescent="0.35">
      <c r="A47" s="17" t="s">
        <v>355</v>
      </c>
      <c r="B47" s="17" t="s">
        <v>356</v>
      </c>
      <c r="C47" s="17" t="s">
        <v>357</v>
      </c>
      <c r="D47" s="18">
        <v>8</v>
      </c>
      <c r="E47" s="18">
        <v>7</v>
      </c>
      <c r="F47" s="17" t="s">
        <v>358</v>
      </c>
      <c r="G47" s="17" t="s">
        <v>359</v>
      </c>
      <c r="H47" s="17" t="s">
        <v>360</v>
      </c>
      <c r="I47" s="17" t="s">
        <v>361</v>
      </c>
      <c r="J47" s="17">
        <v>60</v>
      </c>
      <c r="K47" s="19"/>
      <c r="L47" s="19"/>
      <c r="M47" s="17">
        <v>34.5</v>
      </c>
      <c r="N47" s="19"/>
      <c r="O47" s="20">
        <v>46087</v>
      </c>
      <c r="P47" s="17" t="s">
        <v>88</v>
      </c>
    </row>
    <row r="48" spans="1:16" x14ac:dyDescent="0.35">
      <c r="A48" s="17" t="s">
        <v>362</v>
      </c>
      <c r="B48" s="17" t="s">
        <v>363</v>
      </c>
      <c r="C48" s="17" t="s">
        <v>364</v>
      </c>
      <c r="D48" s="18">
        <v>7</v>
      </c>
      <c r="E48" s="18">
        <v>1</v>
      </c>
      <c r="F48" s="17" t="s">
        <v>365</v>
      </c>
      <c r="G48" s="17" t="s">
        <v>366</v>
      </c>
      <c r="H48" s="17" t="s">
        <v>262</v>
      </c>
      <c r="I48" s="17" t="s">
        <v>367</v>
      </c>
      <c r="J48" s="17">
        <v>135</v>
      </c>
      <c r="K48" s="19"/>
      <c r="L48" s="19"/>
      <c r="M48" s="17">
        <v>155.25</v>
      </c>
      <c r="N48" s="19"/>
      <c r="O48" s="20">
        <v>46101</v>
      </c>
      <c r="P48" s="17" t="s">
        <v>72</v>
      </c>
    </row>
    <row r="49" spans="1:16" x14ac:dyDescent="0.35">
      <c r="A49" s="17" t="s">
        <v>368</v>
      </c>
      <c r="B49" s="17" t="s">
        <v>369</v>
      </c>
      <c r="C49" s="17" t="s">
        <v>370</v>
      </c>
      <c r="D49" s="18">
        <v>8</v>
      </c>
      <c r="E49" s="18">
        <v>5</v>
      </c>
      <c r="F49" s="17" t="s">
        <v>371</v>
      </c>
      <c r="G49" s="17" t="s">
        <v>372</v>
      </c>
      <c r="H49" s="17" t="s">
        <v>373</v>
      </c>
      <c r="I49" s="17" t="s">
        <v>374</v>
      </c>
      <c r="J49" s="17">
        <v>85</v>
      </c>
      <c r="K49" s="19"/>
      <c r="L49" s="19"/>
      <c r="M49" s="17">
        <v>97.75</v>
      </c>
      <c r="N49" s="19"/>
      <c r="O49" s="20">
        <v>46094</v>
      </c>
      <c r="P49" s="17" t="s">
        <v>72</v>
      </c>
    </row>
    <row r="50" spans="1:16" x14ac:dyDescent="0.35">
      <c r="A50" s="17" t="s">
        <v>375</v>
      </c>
      <c r="B50" s="17" t="s">
        <v>376</v>
      </c>
      <c r="C50" s="17" t="s">
        <v>181</v>
      </c>
      <c r="D50" s="18">
        <v>7</v>
      </c>
      <c r="E50" s="18">
        <v>3</v>
      </c>
      <c r="F50" s="17" t="s">
        <v>377</v>
      </c>
      <c r="G50" s="17" t="s">
        <v>378</v>
      </c>
      <c r="H50" s="17" t="s">
        <v>379</v>
      </c>
      <c r="I50" s="17" t="s">
        <v>380</v>
      </c>
      <c r="J50" s="17">
        <v>160</v>
      </c>
      <c r="K50" s="19"/>
      <c r="L50" s="19"/>
      <c r="M50" s="17">
        <v>0</v>
      </c>
      <c r="N50" s="19"/>
      <c r="O50" s="20">
        <v>46108</v>
      </c>
      <c r="P50" s="17" t="s">
        <v>80</v>
      </c>
    </row>
    <row r="51" spans="1:16" x14ac:dyDescent="0.35">
      <c r="A51" s="17" t="s">
        <v>381</v>
      </c>
      <c r="B51" s="17" t="s">
        <v>382</v>
      </c>
      <c r="C51" s="17" t="s">
        <v>383</v>
      </c>
      <c r="D51" s="18">
        <v>8</v>
      </c>
      <c r="E51" s="18">
        <v>8</v>
      </c>
      <c r="F51" s="17" t="s">
        <v>384</v>
      </c>
      <c r="G51" s="17" t="s">
        <v>385</v>
      </c>
      <c r="H51" s="17" t="s">
        <v>386</v>
      </c>
      <c r="I51" s="17" t="s">
        <v>387</v>
      </c>
      <c r="J51" s="17">
        <v>85</v>
      </c>
      <c r="K51" s="19"/>
      <c r="L51" s="19"/>
      <c r="M51" s="17">
        <v>24.44</v>
      </c>
      <c r="N51" s="19"/>
      <c r="O51" s="20">
        <v>46108</v>
      </c>
      <c r="P51" s="17" t="s">
        <v>88</v>
      </c>
    </row>
    <row r="52" spans="1:16" x14ac:dyDescent="0.35">
      <c r="A52" s="17" t="s">
        <v>388</v>
      </c>
      <c r="B52" s="17" t="s">
        <v>389</v>
      </c>
      <c r="C52" s="17" t="s">
        <v>390</v>
      </c>
      <c r="D52" s="18">
        <v>7</v>
      </c>
      <c r="E52" s="18">
        <v>2</v>
      </c>
      <c r="F52" s="17" t="s">
        <v>391</v>
      </c>
      <c r="G52" s="17" t="s">
        <v>392</v>
      </c>
      <c r="H52" s="17" t="s">
        <v>393</v>
      </c>
      <c r="I52" s="17" t="s">
        <v>394</v>
      </c>
      <c r="J52" s="17">
        <v>160</v>
      </c>
      <c r="K52" s="19"/>
      <c r="L52" s="19"/>
      <c r="M52" s="17">
        <v>92</v>
      </c>
      <c r="N52" s="19"/>
      <c r="O52" s="20">
        <v>46108</v>
      </c>
      <c r="P52" s="17" t="s">
        <v>88</v>
      </c>
    </row>
    <row r="53" spans="1:16" x14ac:dyDescent="0.35">
      <c r="A53" s="17" t="s">
        <v>395</v>
      </c>
      <c r="B53" s="17" t="s">
        <v>396</v>
      </c>
      <c r="C53" s="17" t="s">
        <v>397</v>
      </c>
      <c r="D53" s="18">
        <v>8</v>
      </c>
      <c r="E53" s="18">
        <v>5</v>
      </c>
      <c r="F53" s="17" t="s">
        <v>398</v>
      </c>
      <c r="G53" s="17" t="s">
        <v>399</v>
      </c>
      <c r="H53" s="17" t="s">
        <v>400</v>
      </c>
      <c r="I53" s="17" t="s">
        <v>401</v>
      </c>
      <c r="J53" s="17">
        <v>135</v>
      </c>
      <c r="K53" s="19"/>
      <c r="L53" s="19"/>
      <c r="M53" s="17">
        <v>155.25</v>
      </c>
      <c r="N53" s="19"/>
      <c r="O53" s="20">
        <v>46101</v>
      </c>
      <c r="P53" s="17" t="s">
        <v>72</v>
      </c>
    </row>
    <row r="54" spans="1:16" x14ac:dyDescent="0.35">
      <c r="A54" s="17" t="s">
        <v>402</v>
      </c>
      <c r="B54" s="17" t="s">
        <v>252</v>
      </c>
      <c r="C54" s="17" t="s">
        <v>403</v>
      </c>
      <c r="D54" s="18">
        <v>7</v>
      </c>
      <c r="E54" s="18">
        <v>1</v>
      </c>
      <c r="F54" s="17" t="s">
        <v>404</v>
      </c>
      <c r="G54" s="17" t="s">
        <v>405</v>
      </c>
      <c r="H54" s="17" t="s">
        <v>406</v>
      </c>
      <c r="I54" s="17" t="s">
        <v>407</v>
      </c>
      <c r="J54" s="17">
        <v>135</v>
      </c>
      <c r="K54" s="19"/>
      <c r="L54" s="19"/>
      <c r="M54" s="17">
        <v>0</v>
      </c>
      <c r="N54" s="19"/>
      <c r="O54" s="20">
        <v>46101</v>
      </c>
      <c r="P54" s="17" t="s">
        <v>80</v>
      </c>
    </row>
    <row r="55" spans="1:16" x14ac:dyDescent="0.35">
      <c r="A55" s="17" t="s">
        <v>408</v>
      </c>
      <c r="B55" s="17" t="s">
        <v>409</v>
      </c>
      <c r="C55" s="17" t="s">
        <v>410</v>
      </c>
      <c r="D55" s="18">
        <v>8</v>
      </c>
      <c r="E55" s="18">
        <v>8</v>
      </c>
      <c r="F55" s="17" t="s">
        <v>411</v>
      </c>
      <c r="G55" s="17" t="s">
        <v>412</v>
      </c>
      <c r="H55" s="17" t="s">
        <v>413</v>
      </c>
      <c r="I55" s="17" t="s">
        <v>414</v>
      </c>
      <c r="J55" s="17">
        <v>85</v>
      </c>
      <c r="K55" s="19"/>
      <c r="L55" s="19"/>
      <c r="M55" s="17">
        <v>24.44</v>
      </c>
      <c r="N55" s="19"/>
      <c r="O55" s="20">
        <v>46101</v>
      </c>
      <c r="P55" s="17" t="s">
        <v>88</v>
      </c>
    </row>
    <row r="56" spans="1:16" x14ac:dyDescent="0.35">
      <c r="A56" s="17" t="s">
        <v>415</v>
      </c>
      <c r="B56" s="17" t="s">
        <v>416</v>
      </c>
      <c r="C56" s="17" t="s">
        <v>417</v>
      </c>
      <c r="D56" s="18">
        <v>7</v>
      </c>
      <c r="E56" s="18">
        <v>2</v>
      </c>
      <c r="F56" s="17" t="s">
        <v>418</v>
      </c>
      <c r="G56" s="17" t="s">
        <v>419</v>
      </c>
      <c r="H56" s="17" t="s">
        <v>420</v>
      </c>
      <c r="I56" s="17" t="s">
        <v>421</v>
      </c>
      <c r="J56" s="17">
        <v>135</v>
      </c>
      <c r="K56" s="19"/>
      <c r="L56" s="19"/>
      <c r="M56" s="17">
        <v>155.25</v>
      </c>
      <c r="N56" s="19"/>
      <c r="O56" s="20">
        <v>46108</v>
      </c>
      <c r="P56" s="17" t="s">
        <v>72</v>
      </c>
    </row>
    <row r="57" spans="1:16" x14ac:dyDescent="0.35">
      <c r="A57" s="17" t="s">
        <v>422</v>
      </c>
      <c r="B57" s="17" t="s">
        <v>423</v>
      </c>
      <c r="C57" s="17" t="s">
        <v>424</v>
      </c>
      <c r="D57" s="18">
        <v>8</v>
      </c>
      <c r="E57" s="18">
        <v>6</v>
      </c>
      <c r="F57" s="17" t="s">
        <v>425</v>
      </c>
      <c r="G57" s="17" t="s">
        <v>426</v>
      </c>
      <c r="H57" s="17" t="s">
        <v>206</v>
      </c>
      <c r="I57" s="17" t="s">
        <v>427</v>
      </c>
      <c r="J57" s="17">
        <v>60</v>
      </c>
      <c r="K57" s="19"/>
      <c r="L57" s="19"/>
      <c r="M57" s="17">
        <v>69</v>
      </c>
      <c r="N57" s="19"/>
      <c r="O57" s="20">
        <v>46101</v>
      </c>
      <c r="P57" s="17" t="s">
        <v>72</v>
      </c>
    </row>
    <row r="58" spans="1:16" x14ac:dyDescent="0.35">
      <c r="A58" s="17" t="s">
        <v>428</v>
      </c>
      <c r="B58" s="17" t="s">
        <v>429</v>
      </c>
      <c r="C58" s="17" t="s">
        <v>430</v>
      </c>
      <c r="D58" s="18">
        <v>7</v>
      </c>
      <c r="E58" s="18">
        <v>1</v>
      </c>
      <c r="F58" s="17" t="s">
        <v>431</v>
      </c>
      <c r="G58" s="17" t="s">
        <v>432</v>
      </c>
      <c r="H58" s="17" t="s">
        <v>433</v>
      </c>
      <c r="I58" s="17" t="s">
        <v>434</v>
      </c>
      <c r="J58" s="17">
        <v>210</v>
      </c>
      <c r="K58" s="19"/>
      <c r="L58" s="19"/>
      <c r="M58" s="17">
        <v>241.5</v>
      </c>
      <c r="N58" s="19"/>
      <c r="O58" s="20">
        <v>46087</v>
      </c>
      <c r="P58" s="17" t="s">
        <v>72</v>
      </c>
    </row>
    <row r="59" spans="1:16" x14ac:dyDescent="0.35">
      <c r="A59" s="17" t="s">
        <v>435</v>
      </c>
      <c r="B59" s="17" t="s">
        <v>436</v>
      </c>
      <c r="C59" s="17" t="s">
        <v>437</v>
      </c>
      <c r="D59" s="18">
        <v>8</v>
      </c>
      <c r="E59" s="18">
        <v>5</v>
      </c>
      <c r="F59" s="17" t="s">
        <v>438</v>
      </c>
      <c r="G59" s="17" t="s">
        <v>439</v>
      </c>
      <c r="H59" s="17" t="s">
        <v>440</v>
      </c>
      <c r="I59" s="17" t="s">
        <v>441</v>
      </c>
      <c r="J59" s="17">
        <v>135</v>
      </c>
      <c r="K59" s="19"/>
      <c r="L59" s="19"/>
      <c r="M59" s="17">
        <v>155.25</v>
      </c>
      <c r="N59" s="19"/>
      <c r="O59" s="20">
        <v>46101</v>
      </c>
      <c r="P59" s="17" t="s">
        <v>72</v>
      </c>
    </row>
    <row r="60" spans="1:16" x14ac:dyDescent="0.35">
      <c r="A60" s="17" t="s">
        <v>442</v>
      </c>
      <c r="B60" s="17" t="s">
        <v>443</v>
      </c>
      <c r="C60" s="17" t="s">
        <v>444</v>
      </c>
      <c r="D60" s="18">
        <v>7</v>
      </c>
      <c r="E60" s="18">
        <v>1</v>
      </c>
      <c r="F60" s="17" t="s">
        <v>445</v>
      </c>
      <c r="G60" s="17" t="s">
        <v>446</v>
      </c>
      <c r="H60" s="17" t="s">
        <v>447</v>
      </c>
      <c r="I60" s="17" t="s">
        <v>448</v>
      </c>
      <c r="J60" s="17">
        <v>60</v>
      </c>
      <c r="K60" s="19"/>
      <c r="L60" s="19"/>
      <c r="M60" s="17">
        <v>69</v>
      </c>
      <c r="N60" s="19"/>
      <c r="O60" s="20">
        <v>46087</v>
      </c>
      <c r="P60" s="17" t="s">
        <v>72</v>
      </c>
    </row>
    <row r="61" spans="1:16" x14ac:dyDescent="0.35">
      <c r="A61" s="17" t="s">
        <v>449</v>
      </c>
      <c r="B61" s="17" t="s">
        <v>450</v>
      </c>
      <c r="C61" s="17" t="s">
        <v>451</v>
      </c>
      <c r="D61" s="18">
        <v>8</v>
      </c>
      <c r="E61" s="18">
        <v>8</v>
      </c>
      <c r="F61" s="17" t="s">
        <v>452</v>
      </c>
      <c r="G61" s="17" t="s">
        <v>453</v>
      </c>
      <c r="H61" s="17" t="s">
        <v>454</v>
      </c>
      <c r="I61" s="17" t="s">
        <v>455</v>
      </c>
      <c r="J61" s="17">
        <v>85</v>
      </c>
      <c r="K61" s="19"/>
      <c r="L61" s="19"/>
      <c r="M61" s="17">
        <v>97.75</v>
      </c>
      <c r="N61" s="19"/>
      <c r="O61" s="20">
        <v>46101</v>
      </c>
      <c r="P61" s="17" t="s">
        <v>72</v>
      </c>
    </row>
    <row r="62" spans="1:16" x14ac:dyDescent="0.35">
      <c r="A62" s="17" t="s">
        <v>456</v>
      </c>
      <c r="B62" s="17" t="s">
        <v>287</v>
      </c>
      <c r="C62" s="17" t="s">
        <v>457</v>
      </c>
      <c r="D62" s="18">
        <v>7</v>
      </c>
      <c r="E62" s="18">
        <v>3</v>
      </c>
      <c r="F62" s="17" t="s">
        <v>458</v>
      </c>
      <c r="G62" s="17" t="s">
        <v>459</v>
      </c>
      <c r="H62" s="17" t="s">
        <v>460</v>
      </c>
      <c r="I62" s="17" t="s">
        <v>461</v>
      </c>
      <c r="J62" s="17">
        <v>110</v>
      </c>
      <c r="K62" s="19"/>
      <c r="L62" s="19"/>
      <c r="M62" s="17">
        <v>126.5</v>
      </c>
      <c r="N62" s="19"/>
      <c r="O62" s="20">
        <v>46087</v>
      </c>
      <c r="P62" s="17" t="s">
        <v>72</v>
      </c>
    </row>
    <row r="63" spans="1:16" x14ac:dyDescent="0.35">
      <c r="A63" s="17" t="s">
        <v>462</v>
      </c>
      <c r="B63" s="17" t="s">
        <v>463</v>
      </c>
      <c r="C63" s="17" t="s">
        <v>464</v>
      </c>
      <c r="D63" s="18">
        <v>8</v>
      </c>
      <c r="E63" s="18">
        <v>5</v>
      </c>
      <c r="F63" s="17" t="s">
        <v>465</v>
      </c>
      <c r="G63" s="17" t="s">
        <v>466</v>
      </c>
      <c r="H63" s="17" t="s">
        <v>467</v>
      </c>
      <c r="I63" s="17" t="s">
        <v>468</v>
      </c>
      <c r="J63" s="17">
        <v>85</v>
      </c>
      <c r="K63" s="19"/>
      <c r="L63" s="19"/>
      <c r="M63" s="17">
        <v>97.75</v>
      </c>
      <c r="N63" s="19"/>
      <c r="O63" s="20">
        <v>46087</v>
      </c>
      <c r="P63" s="17" t="s">
        <v>72</v>
      </c>
    </row>
    <row r="64" spans="1:16" x14ac:dyDescent="0.35">
      <c r="A64" s="17" t="s">
        <v>469</v>
      </c>
      <c r="B64" s="17" t="s">
        <v>470</v>
      </c>
      <c r="C64" s="17" t="s">
        <v>471</v>
      </c>
      <c r="D64" s="18">
        <v>7</v>
      </c>
      <c r="E64" s="18">
        <v>3</v>
      </c>
      <c r="F64" s="17" t="s">
        <v>472</v>
      </c>
      <c r="G64" s="17" t="s">
        <v>473</v>
      </c>
      <c r="H64" s="17" t="s">
        <v>474</v>
      </c>
      <c r="I64" s="17" t="s">
        <v>475</v>
      </c>
      <c r="J64" s="17">
        <v>185</v>
      </c>
      <c r="K64" s="19"/>
      <c r="L64" s="19"/>
      <c r="M64" s="17">
        <v>0</v>
      </c>
      <c r="N64" s="19"/>
      <c r="O64" s="20">
        <v>46094</v>
      </c>
      <c r="P64" s="17" t="s">
        <v>80</v>
      </c>
    </row>
    <row r="65" spans="1:16" x14ac:dyDescent="0.35">
      <c r="A65" s="17" t="s">
        <v>476</v>
      </c>
      <c r="B65" s="17" t="s">
        <v>477</v>
      </c>
      <c r="C65" s="17" t="s">
        <v>67</v>
      </c>
      <c r="D65" s="18">
        <v>8</v>
      </c>
      <c r="E65" s="18">
        <v>5</v>
      </c>
      <c r="F65" s="17" t="s">
        <v>68</v>
      </c>
      <c r="G65" s="17" t="s">
        <v>478</v>
      </c>
      <c r="H65" s="17" t="s">
        <v>115</v>
      </c>
      <c r="I65" s="17" t="s">
        <v>479</v>
      </c>
      <c r="J65" s="17">
        <v>185</v>
      </c>
      <c r="K65" s="19"/>
      <c r="L65" s="19"/>
      <c r="M65" s="17">
        <v>212.75</v>
      </c>
      <c r="N65" s="19"/>
      <c r="O65" s="20">
        <v>46108</v>
      </c>
      <c r="P65" s="17" t="s">
        <v>72</v>
      </c>
    </row>
    <row r="66" spans="1:16" x14ac:dyDescent="0.35">
      <c r="A66" s="17" t="s">
        <v>480</v>
      </c>
      <c r="B66" s="17" t="s">
        <v>481</v>
      </c>
      <c r="C66" s="17" t="s">
        <v>75</v>
      </c>
      <c r="D66" s="18">
        <v>7</v>
      </c>
      <c r="E66" s="18">
        <v>1</v>
      </c>
      <c r="F66" s="17" t="s">
        <v>482</v>
      </c>
      <c r="G66" s="17" t="s">
        <v>483</v>
      </c>
      <c r="H66" s="17" t="s">
        <v>484</v>
      </c>
      <c r="I66" s="17" t="s">
        <v>485</v>
      </c>
      <c r="J66" s="17">
        <v>135</v>
      </c>
      <c r="K66" s="19"/>
      <c r="L66" s="19"/>
      <c r="M66" s="17">
        <v>38.81</v>
      </c>
      <c r="N66" s="19"/>
      <c r="O66" s="20">
        <v>46101</v>
      </c>
      <c r="P66" s="17" t="s">
        <v>88</v>
      </c>
    </row>
    <row r="67" spans="1:16" x14ac:dyDescent="0.35">
      <c r="A67" s="17" t="s">
        <v>486</v>
      </c>
      <c r="B67" s="17" t="s">
        <v>487</v>
      </c>
      <c r="C67" s="17" t="s">
        <v>83</v>
      </c>
      <c r="D67" s="18">
        <v>8</v>
      </c>
      <c r="E67" s="18">
        <v>6</v>
      </c>
      <c r="F67" s="17" t="s">
        <v>488</v>
      </c>
      <c r="G67" s="17" t="s">
        <v>489</v>
      </c>
      <c r="H67" s="17" t="s">
        <v>490</v>
      </c>
      <c r="I67" s="17" t="s">
        <v>491</v>
      </c>
      <c r="J67" s="17">
        <v>60</v>
      </c>
      <c r="K67" s="19"/>
      <c r="L67" s="19"/>
      <c r="M67" s="17">
        <v>34.5</v>
      </c>
      <c r="N67" s="19"/>
      <c r="O67" s="20">
        <v>46108</v>
      </c>
      <c r="P67" s="17" t="s">
        <v>88</v>
      </c>
    </row>
    <row r="68" spans="1:16" x14ac:dyDescent="0.35">
      <c r="A68" s="17" t="s">
        <v>492</v>
      </c>
      <c r="B68" s="17" t="s">
        <v>493</v>
      </c>
      <c r="C68" s="17" t="s">
        <v>91</v>
      </c>
      <c r="D68" s="18">
        <v>7</v>
      </c>
      <c r="E68" s="18">
        <v>1</v>
      </c>
      <c r="F68" s="17" t="s">
        <v>494</v>
      </c>
      <c r="G68" s="17" t="s">
        <v>495</v>
      </c>
      <c r="H68" s="17" t="s">
        <v>496</v>
      </c>
      <c r="I68" s="17" t="s">
        <v>497</v>
      </c>
      <c r="J68" s="17">
        <v>85</v>
      </c>
      <c r="K68" s="19"/>
      <c r="L68" s="19"/>
      <c r="M68" s="17">
        <v>97.75</v>
      </c>
      <c r="N68" s="19"/>
      <c r="O68" s="20">
        <v>46108</v>
      </c>
      <c r="P68" s="17" t="s">
        <v>72</v>
      </c>
    </row>
    <row r="69" spans="1:16" x14ac:dyDescent="0.35">
      <c r="A69" s="17" t="s">
        <v>498</v>
      </c>
      <c r="B69" s="17" t="s">
        <v>499</v>
      </c>
      <c r="C69" s="17" t="s">
        <v>98</v>
      </c>
      <c r="D69" s="18">
        <v>8</v>
      </c>
      <c r="E69" s="18">
        <v>6</v>
      </c>
      <c r="F69" s="17" t="s">
        <v>500</v>
      </c>
      <c r="G69" s="17" t="s">
        <v>501</v>
      </c>
      <c r="H69" s="17" t="s">
        <v>502</v>
      </c>
      <c r="I69" s="17" t="s">
        <v>503</v>
      </c>
      <c r="J69" s="17">
        <v>210</v>
      </c>
      <c r="K69" s="19"/>
      <c r="L69" s="19"/>
      <c r="M69" s="17">
        <v>241.5</v>
      </c>
      <c r="N69" s="19"/>
      <c r="O69" s="20">
        <v>46101</v>
      </c>
      <c r="P69" s="17" t="s">
        <v>72</v>
      </c>
    </row>
    <row r="70" spans="1:16" x14ac:dyDescent="0.35">
      <c r="A70" s="17" t="s">
        <v>504</v>
      </c>
      <c r="B70" s="17" t="s">
        <v>505</v>
      </c>
      <c r="C70" s="17" t="s">
        <v>105</v>
      </c>
      <c r="D70" s="18">
        <v>7</v>
      </c>
      <c r="E70" s="18">
        <v>1</v>
      </c>
      <c r="F70" s="17" t="s">
        <v>506</v>
      </c>
      <c r="G70" s="17" t="s">
        <v>507</v>
      </c>
      <c r="H70" s="17" t="s">
        <v>508</v>
      </c>
      <c r="I70" s="17" t="s">
        <v>509</v>
      </c>
      <c r="J70" s="17">
        <v>85</v>
      </c>
      <c r="K70" s="19"/>
      <c r="L70" s="19"/>
      <c r="M70" s="17">
        <v>0</v>
      </c>
      <c r="N70" s="19"/>
      <c r="O70" s="20">
        <v>46101</v>
      </c>
      <c r="P70" s="17" t="s">
        <v>80</v>
      </c>
    </row>
    <row r="71" spans="1:16" x14ac:dyDescent="0.35">
      <c r="A71" s="17" t="s">
        <v>510</v>
      </c>
      <c r="B71" s="17" t="s">
        <v>511</v>
      </c>
      <c r="C71" s="17" t="s">
        <v>112</v>
      </c>
      <c r="D71" s="18">
        <v>8</v>
      </c>
      <c r="E71" s="18">
        <v>6</v>
      </c>
      <c r="F71" s="17" t="s">
        <v>512</v>
      </c>
      <c r="G71" s="17" t="s">
        <v>513</v>
      </c>
      <c r="H71" s="17" t="s">
        <v>514</v>
      </c>
      <c r="I71" s="17" t="s">
        <v>515</v>
      </c>
      <c r="J71" s="17">
        <v>210</v>
      </c>
      <c r="K71" s="19"/>
      <c r="L71" s="19"/>
      <c r="M71" s="17">
        <v>241.5</v>
      </c>
      <c r="N71" s="19"/>
      <c r="O71" s="20">
        <v>46094</v>
      </c>
      <c r="P71" s="17" t="s">
        <v>72</v>
      </c>
    </row>
    <row r="72" spans="1:16" x14ac:dyDescent="0.35">
      <c r="A72" s="17" t="s">
        <v>516</v>
      </c>
      <c r="B72" s="17" t="s">
        <v>517</v>
      </c>
      <c r="C72" s="17" t="s">
        <v>119</v>
      </c>
      <c r="D72" s="18">
        <v>7</v>
      </c>
      <c r="E72" s="18">
        <v>1</v>
      </c>
      <c r="F72" s="17" t="s">
        <v>518</v>
      </c>
      <c r="G72" s="17" t="s">
        <v>519</v>
      </c>
      <c r="H72" s="17" t="s">
        <v>520</v>
      </c>
      <c r="I72" s="17" t="s">
        <v>521</v>
      </c>
      <c r="J72" s="17">
        <v>210</v>
      </c>
      <c r="K72" s="19"/>
      <c r="L72" s="19"/>
      <c r="M72" s="17">
        <v>144.9</v>
      </c>
      <c r="N72" s="19"/>
      <c r="O72" s="20">
        <v>46087</v>
      </c>
      <c r="P72" s="17" t="s">
        <v>88</v>
      </c>
    </row>
    <row r="73" spans="1:16" x14ac:dyDescent="0.35">
      <c r="A73" s="17" t="s">
        <v>522</v>
      </c>
      <c r="B73" s="17" t="s">
        <v>523</v>
      </c>
      <c r="C73" s="17" t="s">
        <v>126</v>
      </c>
      <c r="D73" s="18">
        <v>8</v>
      </c>
      <c r="E73" s="18">
        <v>5</v>
      </c>
      <c r="F73" s="17" t="s">
        <v>524</v>
      </c>
      <c r="G73" s="17" t="s">
        <v>525</v>
      </c>
      <c r="H73" s="17" t="s">
        <v>526</v>
      </c>
      <c r="I73" s="17" t="s">
        <v>527</v>
      </c>
      <c r="J73" s="17">
        <v>110</v>
      </c>
      <c r="K73" s="19"/>
      <c r="L73" s="19"/>
      <c r="M73" s="17">
        <v>126.5</v>
      </c>
      <c r="N73" s="19"/>
      <c r="O73" s="20">
        <v>46101</v>
      </c>
      <c r="P73" s="17" t="s">
        <v>72</v>
      </c>
    </row>
    <row r="74" spans="1:16" x14ac:dyDescent="0.35">
      <c r="A74" s="17" t="s">
        <v>528</v>
      </c>
      <c r="B74" s="17" t="s">
        <v>529</v>
      </c>
      <c r="C74" s="17" t="s">
        <v>133</v>
      </c>
      <c r="D74" s="18">
        <v>7</v>
      </c>
      <c r="E74" s="18">
        <v>4</v>
      </c>
      <c r="F74" s="17" t="s">
        <v>530</v>
      </c>
      <c r="G74" s="17" t="s">
        <v>531</v>
      </c>
      <c r="H74" s="17" t="s">
        <v>532</v>
      </c>
      <c r="I74" s="17" t="s">
        <v>533</v>
      </c>
      <c r="J74" s="17">
        <v>185</v>
      </c>
      <c r="K74" s="19"/>
      <c r="L74" s="19"/>
      <c r="M74" s="17">
        <v>212.75</v>
      </c>
      <c r="N74" s="19"/>
      <c r="O74" s="20">
        <v>46108</v>
      </c>
      <c r="P74" s="17" t="s">
        <v>72</v>
      </c>
    </row>
    <row r="75" spans="1:16" x14ac:dyDescent="0.35">
      <c r="A75" s="17" t="s">
        <v>534</v>
      </c>
      <c r="B75" s="17" t="s">
        <v>535</v>
      </c>
      <c r="C75" s="17" t="s">
        <v>140</v>
      </c>
      <c r="D75" s="18">
        <v>8</v>
      </c>
      <c r="E75" s="18">
        <v>7</v>
      </c>
      <c r="F75" s="17" t="s">
        <v>536</v>
      </c>
      <c r="G75" s="17" t="s">
        <v>537</v>
      </c>
      <c r="H75" s="17" t="s">
        <v>115</v>
      </c>
      <c r="I75" s="17" t="s">
        <v>538</v>
      </c>
      <c r="J75" s="17">
        <v>210</v>
      </c>
      <c r="K75" s="19"/>
      <c r="L75" s="19"/>
      <c r="M75" s="17">
        <v>241.5</v>
      </c>
      <c r="N75" s="19"/>
      <c r="O75" s="20">
        <v>46101</v>
      </c>
      <c r="P75" s="17" t="s">
        <v>72</v>
      </c>
    </row>
    <row r="76" spans="1:16" x14ac:dyDescent="0.35">
      <c r="A76" s="17" t="s">
        <v>539</v>
      </c>
      <c r="B76" s="17" t="s">
        <v>540</v>
      </c>
      <c r="C76" s="17" t="s">
        <v>147</v>
      </c>
      <c r="D76" s="18">
        <v>7</v>
      </c>
      <c r="E76" s="18">
        <v>2</v>
      </c>
      <c r="F76" s="17" t="s">
        <v>541</v>
      </c>
      <c r="G76" s="17" t="s">
        <v>542</v>
      </c>
      <c r="H76" s="17" t="s">
        <v>543</v>
      </c>
      <c r="I76" s="17" t="s">
        <v>544</v>
      </c>
      <c r="J76" s="17">
        <v>60</v>
      </c>
      <c r="K76" s="19"/>
      <c r="L76" s="19"/>
      <c r="M76" s="17">
        <v>69</v>
      </c>
      <c r="N76" s="19"/>
      <c r="O76" s="20">
        <v>46094</v>
      </c>
      <c r="P76" s="17" t="s">
        <v>72</v>
      </c>
    </row>
    <row r="77" spans="1:16" x14ac:dyDescent="0.35">
      <c r="A77" s="17" t="s">
        <v>545</v>
      </c>
      <c r="B77" s="17" t="s">
        <v>546</v>
      </c>
      <c r="C77" s="17" t="s">
        <v>154</v>
      </c>
      <c r="D77" s="18">
        <v>8</v>
      </c>
      <c r="E77" s="18">
        <v>7</v>
      </c>
      <c r="F77" s="17" t="s">
        <v>547</v>
      </c>
      <c r="G77" s="17" t="s">
        <v>548</v>
      </c>
      <c r="H77" s="17" t="s">
        <v>549</v>
      </c>
      <c r="I77" s="17" t="s">
        <v>550</v>
      </c>
      <c r="J77" s="17">
        <v>160</v>
      </c>
      <c r="K77" s="19"/>
      <c r="L77" s="19"/>
      <c r="M77" s="17">
        <v>184</v>
      </c>
      <c r="N77" s="19"/>
      <c r="O77" s="20">
        <v>46108</v>
      </c>
      <c r="P77" s="17" t="s">
        <v>72</v>
      </c>
    </row>
    <row r="78" spans="1:16" x14ac:dyDescent="0.35">
      <c r="A78" s="17" t="s">
        <v>551</v>
      </c>
      <c r="B78" s="17" t="s">
        <v>552</v>
      </c>
      <c r="C78" s="17" t="s">
        <v>161</v>
      </c>
      <c r="D78" s="18">
        <v>7</v>
      </c>
      <c r="E78" s="18">
        <v>3</v>
      </c>
      <c r="F78" s="17" t="s">
        <v>553</v>
      </c>
      <c r="G78" s="17" t="s">
        <v>554</v>
      </c>
      <c r="H78" s="17" t="s">
        <v>555</v>
      </c>
      <c r="I78" s="17" t="s">
        <v>556</v>
      </c>
      <c r="J78" s="17">
        <v>110</v>
      </c>
      <c r="K78" s="19"/>
      <c r="L78" s="19"/>
      <c r="M78" s="17">
        <v>126.5</v>
      </c>
      <c r="N78" s="19"/>
      <c r="O78" s="20">
        <v>46087</v>
      </c>
      <c r="P78" s="17" t="s">
        <v>72</v>
      </c>
    </row>
    <row r="79" spans="1:16" x14ac:dyDescent="0.35">
      <c r="A79" s="17" t="s">
        <v>557</v>
      </c>
      <c r="B79" s="17" t="s">
        <v>558</v>
      </c>
      <c r="C79" s="17" t="s">
        <v>168</v>
      </c>
      <c r="D79" s="18">
        <v>8</v>
      </c>
      <c r="E79" s="18">
        <v>6</v>
      </c>
      <c r="F79" s="17" t="s">
        <v>559</v>
      </c>
      <c r="G79" s="17" t="s">
        <v>560</v>
      </c>
      <c r="H79" s="17" t="s">
        <v>561</v>
      </c>
      <c r="I79" s="17" t="s">
        <v>562</v>
      </c>
      <c r="J79" s="17">
        <v>60</v>
      </c>
      <c r="K79" s="19"/>
      <c r="L79" s="19"/>
      <c r="M79" s="17">
        <v>34.5</v>
      </c>
      <c r="N79" s="19"/>
      <c r="O79" s="20">
        <v>46094</v>
      </c>
      <c r="P79" s="17" t="s">
        <v>88</v>
      </c>
    </row>
    <row r="80" spans="1:16" x14ac:dyDescent="0.35">
      <c r="A80" s="17" t="s">
        <v>563</v>
      </c>
      <c r="B80" s="17" t="s">
        <v>564</v>
      </c>
      <c r="C80" s="17" t="s">
        <v>175</v>
      </c>
      <c r="D80" s="18">
        <v>7</v>
      </c>
      <c r="E80" s="18">
        <v>3</v>
      </c>
      <c r="F80" s="17" t="s">
        <v>565</v>
      </c>
      <c r="G80" s="17" t="s">
        <v>566</v>
      </c>
      <c r="H80" s="17" t="s">
        <v>567</v>
      </c>
      <c r="I80" s="17" t="s">
        <v>568</v>
      </c>
      <c r="J80" s="17">
        <v>85</v>
      </c>
      <c r="K80" s="19"/>
      <c r="L80" s="19"/>
      <c r="M80" s="17">
        <v>97.75</v>
      </c>
      <c r="N80" s="19"/>
      <c r="O80" s="20">
        <v>46108</v>
      </c>
      <c r="P80" s="17" t="s">
        <v>72</v>
      </c>
    </row>
    <row r="81" spans="1:16" x14ac:dyDescent="0.35">
      <c r="A81" s="17" t="s">
        <v>569</v>
      </c>
      <c r="B81" s="17" t="s">
        <v>570</v>
      </c>
      <c r="C81" s="17" t="s">
        <v>182</v>
      </c>
      <c r="D81" s="18">
        <v>8</v>
      </c>
      <c r="E81" s="18">
        <v>6</v>
      </c>
      <c r="F81" s="17" t="s">
        <v>571</v>
      </c>
      <c r="G81" s="17" t="s">
        <v>572</v>
      </c>
      <c r="H81" s="17" t="s">
        <v>573</v>
      </c>
      <c r="I81" s="17" t="s">
        <v>574</v>
      </c>
      <c r="J81" s="17">
        <v>60</v>
      </c>
      <c r="K81" s="19"/>
      <c r="L81" s="19"/>
      <c r="M81" s="17">
        <v>41.4</v>
      </c>
      <c r="N81" s="19"/>
      <c r="O81" s="20">
        <v>46108</v>
      </c>
      <c r="P81" s="17" t="s">
        <v>88</v>
      </c>
    </row>
    <row r="82" spans="1:16" x14ac:dyDescent="0.35">
      <c r="A82" s="17" t="s">
        <v>575</v>
      </c>
      <c r="B82" s="17" t="s">
        <v>576</v>
      </c>
      <c r="C82" s="17" t="s">
        <v>189</v>
      </c>
      <c r="D82" s="18">
        <v>7</v>
      </c>
      <c r="E82" s="18">
        <v>3</v>
      </c>
      <c r="F82" s="17" t="s">
        <v>577</v>
      </c>
      <c r="G82" s="17" t="s">
        <v>578</v>
      </c>
      <c r="H82" s="17" t="s">
        <v>579</v>
      </c>
      <c r="I82" s="17" t="s">
        <v>580</v>
      </c>
      <c r="J82" s="17">
        <v>185</v>
      </c>
      <c r="K82" s="19"/>
      <c r="L82" s="19"/>
      <c r="M82" s="17">
        <v>53.19</v>
      </c>
      <c r="N82" s="19"/>
      <c r="O82" s="20">
        <v>46101</v>
      </c>
      <c r="P82" s="17" t="s">
        <v>88</v>
      </c>
    </row>
    <row r="83" spans="1:16" x14ac:dyDescent="0.35">
      <c r="A83" s="17" t="s">
        <v>581</v>
      </c>
      <c r="B83" s="17" t="s">
        <v>582</v>
      </c>
      <c r="C83" s="17" t="s">
        <v>196</v>
      </c>
      <c r="D83" s="18">
        <v>8</v>
      </c>
      <c r="E83" s="18">
        <v>8</v>
      </c>
      <c r="F83" s="17" t="s">
        <v>197</v>
      </c>
      <c r="G83" s="17" t="s">
        <v>583</v>
      </c>
      <c r="H83" s="17" t="s">
        <v>584</v>
      </c>
      <c r="I83" s="17" t="s">
        <v>585</v>
      </c>
      <c r="J83" s="17">
        <v>135</v>
      </c>
      <c r="K83" s="19"/>
      <c r="L83" s="19"/>
      <c r="M83" s="17">
        <v>77.62</v>
      </c>
      <c r="N83" s="19"/>
      <c r="O83" s="20">
        <v>46087</v>
      </c>
      <c r="P83" s="17" t="s">
        <v>88</v>
      </c>
    </row>
    <row r="84" spans="1:16" x14ac:dyDescent="0.35">
      <c r="A84" s="17" t="s">
        <v>586</v>
      </c>
      <c r="B84" s="17" t="s">
        <v>587</v>
      </c>
      <c r="C84" s="17" t="s">
        <v>203</v>
      </c>
      <c r="D84" s="18">
        <v>7</v>
      </c>
      <c r="E84" s="18">
        <v>3</v>
      </c>
      <c r="F84" s="17" t="s">
        <v>588</v>
      </c>
      <c r="G84" s="17" t="s">
        <v>589</v>
      </c>
      <c r="H84" s="17" t="s">
        <v>590</v>
      </c>
      <c r="I84" s="17" t="s">
        <v>591</v>
      </c>
      <c r="J84" s="17">
        <v>60</v>
      </c>
      <c r="K84" s="19"/>
      <c r="L84" s="19"/>
      <c r="M84" s="17">
        <v>0</v>
      </c>
      <c r="N84" s="19"/>
      <c r="O84" s="20">
        <v>46087</v>
      </c>
      <c r="P84" s="17" t="s">
        <v>80</v>
      </c>
    </row>
    <row r="85" spans="1:16" x14ac:dyDescent="0.35">
      <c r="A85" s="17" t="s">
        <v>592</v>
      </c>
      <c r="B85" s="17" t="s">
        <v>593</v>
      </c>
      <c r="C85" s="17" t="s">
        <v>210</v>
      </c>
      <c r="D85" s="18">
        <v>8</v>
      </c>
      <c r="E85" s="18">
        <v>8</v>
      </c>
      <c r="F85" s="17" t="s">
        <v>594</v>
      </c>
      <c r="G85" s="17" t="s">
        <v>595</v>
      </c>
      <c r="H85" s="17" t="s">
        <v>596</v>
      </c>
      <c r="I85" s="17" t="s">
        <v>597</v>
      </c>
      <c r="J85" s="17">
        <v>210</v>
      </c>
      <c r="K85" s="19"/>
      <c r="L85" s="19"/>
      <c r="M85" s="17">
        <v>241.5</v>
      </c>
      <c r="N85" s="19"/>
      <c r="O85" s="20">
        <v>46108</v>
      </c>
      <c r="P85" s="17" t="s">
        <v>72</v>
      </c>
    </row>
    <row r="86" spans="1:16" x14ac:dyDescent="0.35">
      <c r="A86" s="17" t="s">
        <v>598</v>
      </c>
      <c r="B86" s="17" t="s">
        <v>599</v>
      </c>
      <c r="C86" s="17" t="s">
        <v>217</v>
      </c>
      <c r="D86" s="18">
        <v>7</v>
      </c>
      <c r="E86" s="18">
        <v>2</v>
      </c>
      <c r="F86" s="17" t="s">
        <v>600</v>
      </c>
      <c r="G86" s="17" t="s">
        <v>601</v>
      </c>
      <c r="H86" s="17" t="s">
        <v>602</v>
      </c>
      <c r="I86" s="17" t="s">
        <v>603</v>
      </c>
      <c r="J86" s="17">
        <v>85</v>
      </c>
      <c r="K86" s="19"/>
      <c r="L86" s="19"/>
      <c r="M86" s="17">
        <v>24.44</v>
      </c>
      <c r="N86" s="19"/>
      <c r="O86" s="20">
        <v>46108</v>
      </c>
      <c r="P86" s="17" t="s">
        <v>88</v>
      </c>
    </row>
    <row r="87" spans="1:16" x14ac:dyDescent="0.35">
      <c r="A87" s="17" t="s">
        <v>604</v>
      </c>
      <c r="B87" s="17" t="s">
        <v>605</v>
      </c>
      <c r="C87" s="17" t="s">
        <v>224</v>
      </c>
      <c r="D87" s="18">
        <v>8</v>
      </c>
      <c r="E87" s="18">
        <v>7</v>
      </c>
      <c r="F87" s="17" t="s">
        <v>606</v>
      </c>
      <c r="G87" s="17" t="s">
        <v>607</v>
      </c>
      <c r="H87" s="17" t="s">
        <v>262</v>
      </c>
      <c r="I87" s="17" t="s">
        <v>608</v>
      </c>
      <c r="J87" s="17">
        <v>160</v>
      </c>
      <c r="K87" s="19"/>
      <c r="L87" s="19"/>
      <c r="M87" s="17">
        <v>184</v>
      </c>
      <c r="N87" s="19"/>
      <c r="O87" s="20">
        <v>46087</v>
      </c>
      <c r="P87" s="17" t="s">
        <v>72</v>
      </c>
    </row>
    <row r="88" spans="1:16" x14ac:dyDescent="0.35">
      <c r="A88" s="17" t="s">
        <v>609</v>
      </c>
      <c r="B88" s="17" t="s">
        <v>610</v>
      </c>
      <c r="C88" s="17" t="s">
        <v>231</v>
      </c>
      <c r="D88" s="18">
        <v>7</v>
      </c>
      <c r="E88" s="18">
        <v>4</v>
      </c>
      <c r="F88" s="17" t="s">
        <v>611</v>
      </c>
      <c r="G88" s="17" t="s">
        <v>612</v>
      </c>
      <c r="H88" s="17" t="s">
        <v>613</v>
      </c>
      <c r="I88" s="17" t="s">
        <v>614</v>
      </c>
      <c r="J88" s="17">
        <v>60</v>
      </c>
      <c r="K88" s="19"/>
      <c r="L88" s="19"/>
      <c r="M88" s="17">
        <v>69</v>
      </c>
      <c r="N88" s="19"/>
      <c r="O88" s="20">
        <v>46087</v>
      </c>
      <c r="P88" s="17" t="s">
        <v>72</v>
      </c>
    </row>
    <row r="89" spans="1:16" x14ac:dyDescent="0.35">
      <c r="A89" s="17" t="s">
        <v>615</v>
      </c>
      <c r="B89" s="17" t="s">
        <v>616</v>
      </c>
      <c r="C89" s="17" t="s">
        <v>238</v>
      </c>
      <c r="D89" s="18">
        <v>8</v>
      </c>
      <c r="E89" s="18">
        <v>6</v>
      </c>
      <c r="F89" s="17" t="s">
        <v>617</v>
      </c>
      <c r="G89" s="17" t="s">
        <v>618</v>
      </c>
      <c r="H89" s="17" t="s">
        <v>619</v>
      </c>
      <c r="I89" s="17" t="s">
        <v>620</v>
      </c>
      <c r="J89" s="17">
        <v>60</v>
      </c>
      <c r="K89" s="19"/>
      <c r="L89" s="19"/>
      <c r="M89" s="17">
        <v>34.5</v>
      </c>
      <c r="N89" s="19"/>
      <c r="O89" s="20">
        <v>46101</v>
      </c>
      <c r="P89" s="17" t="s">
        <v>88</v>
      </c>
    </row>
    <row r="90" spans="1:16" x14ac:dyDescent="0.35">
      <c r="A90" s="17" t="s">
        <v>621</v>
      </c>
      <c r="B90" s="17" t="s">
        <v>622</v>
      </c>
      <c r="C90" s="17" t="s">
        <v>245</v>
      </c>
      <c r="D90" s="18">
        <v>7</v>
      </c>
      <c r="E90" s="18">
        <v>4</v>
      </c>
      <c r="F90" s="17" t="s">
        <v>246</v>
      </c>
      <c r="G90" s="17" t="s">
        <v>623</v>
      </c>
      <c r="H90" s="17" t="s">
        <v>624</v>
      </c>
      <c r="I90" s="17" t="s">
        <v>625</v>
      </c>
      <c r="J90" s="17">
        <v>110</v>
      </c>
      <c r="K90" s="19"/>
      <c r="L90" s="19"/>
      <c r="M90" s="17">
        <v>0</v>
      </c>
      <c r="N90" s="19"/>
      <c r="O90" s="20">
        <v>46108</v>
      </c>
      <c r="P90" s="17" t="s">
        <v>80</v>
      </c>
    </row>
    <row r="91" spans="1:16" x14ac:dyDescent="0.35">
      <c r="A91" s="17" t="s">
        <v>626</v>
      </c>
      <c r="B91" s="17" t="s">
        <v>627</v>
      </c>
      <c r="C91" s="17" t="s">
        <v>252</v>
      </c>
      <c r="D91" s="18">
        <v>8</v>
      </c>
      <c r="E91" s="18">
        <v>5</v>
      </c>
      <c r="F91" s="17" t="s">
        <v>628</v>
      </c>
      <c r="G91" s="17" t="s">
        <v>629</v>
      </c>
      <c r="H91" s="17" t="s">
        <v>413</v>
      </c>
      <c r="I91" s="17" t="s">
        <v>630</v>
      </c>
      <c r="J91" s="17">
        <v>210</v>
      </c>
      <c r="K91" s="19"/>
      <c r="L91" s="19"/>
      <c r="M91" s="17">
        <v>144.9</v>
      </c>
      <c r="N91" s="19"/>
      <c r="O91" s="20">
        <v>46094</v>
      </c>
      <c r="P91" s="17" t="s">
        <v>88</v>
      </c>
    </row>
    <row r="92" spans="1:16" x14ac:dyDescent="0.35">
      <c r="A92" s="17" t="s">
        <v>631</v>
      </c>
      <c r="B92" s="17" t="s">
        <v>632</v>
      </c>
      <c r="C92" s="17" t="s">
        <v>259</v>
      </c>
      <c r="D92" s="18">
        <v>7</v>
      </c>
      <c r="E92" s="18">
        <v>2</v>
      </c>
      <c r="F92" s="17" t="s">
        <v>633</v>
      </c>
      <c r="G92" s="17" t="s">
        <v>634</v>
      </c>
      <c r="H92" s="17" t="s">
        <v>635</v>
      </c>
      <c r="I92" s="17" t="s">
        <v>636</v>
      </c>
      <c r="J92" s="17">
        <v>110</v>
      </c>
      <c r="K92" s="19"/>
      <c r="L92" s="19"/>
      <c r="M92" s="17">
        <v>63.25</v>
      </c>
      <c r="N92" s="19"/>
      <c r="O92" s="20">
        <v>46108</v>
      </c>
      <c r="P92" s="17" t="s">
        <v>88</v>
      </c>
    </row>
    <row r="93" spans="1:16" x14ac:dyDescent="0.35">
      <c r="A93" s="17" t="s">
        <v>637</v>
      </c>
      <c r="B93" s="17" t="s">
        <v>638</v>
      </c>
      <c r="C93" s="17" t="s">
        <v>266</v>
      </c>
      <c r="D93" s="18">
        <v>8</v>
      </c>
      <c r="E93" s="18">
        <v>7</v>
      </c>
      <c r="F93" s="17" t="s">
        <v>639</v>
      </c>
      <c r="G93" s="17" t="s">
        <v>640</v>
      </c>
      <c r="H93" s="17" t="s">
        <v>641</v>
      </c>
      <c r="I93" s="17" t="s">
        <v>642</v>
      </c>
      <c r="J93" s="17">
        <v>110</v>
      </c>
      <c r="K93" s="19"/>
      <c r="L93" s="19"/>
      <c r="M93" s="17">
        <v>126.5</v>
      </c>
      <c r="N93" s="19"/>
      <c r="O93" s="20">
        <v>46087</v>
      </c>
      <c r="P93" s="17" t="s">
        <v>72</v>
      </c>
    </row>
    <row r="94" spans="1:16" x14ac:dyDescent="0.35">
      <c r="A94" s="17" t="s">
        <v>643</v>
      </c>
      <c r="B94" s="17" t="s">
        <v>644</v>
      </c>
      <c r="C94" s="17" t="s">
        <v>273</v>
      </c>
      <c r="D94" s="18">
        <v>7</v>
      </c>
      <c r="E94" s="18">
        <v>1</v>
      </c>
      <c r="F94" s="17" t="s">
        <v>645</v>
      </c>
      <c r="G94" s="17" t="s">
        <v>646</v>
      </c>
      <c r="H94" s="17" t="s">
        <v>164</v>
      </c>
      <c r="I94" s="17" t="s">
        <v>647</v>
      </c>
      <c r="J94" s="17">
        <v>210</v>
      </c>
      <c r="K94" s="19"/>
      <c r="L94" s="19"/>
      <c r="M94" s="17">
        <v>241.5</v>
      </c>
      <c r="N94" s="19"/>
      <c r="O94" s="20">
        <v>46101</v>
      </c>
      <c r="P94" s="17" t="s">
        <v>72</v>
      </c>
    </row>
    <row r="95" spans="1:16" x14ac:dyDescent="0.35">
      <c r="A95" s="17" t="s">
        <v>648</v>
      </c>
      <c r="B95" s="17" t="s">
        <v>649</v>
      </c>
      <c r="C95" s="17" t="s">
        <v>280</v>
      </c>
      <c r="D95" s="18">
        <v>8</v>
      </c>
      <c r="E95" s="18">
        <v>7</v>
      </c>
      <c r="F95" s="17" t="s">
        <v>650</v>
      </c>
      <c r="G95" s="17" t="s">
        <v>651</v>
      </c>
      <c r="H95" s="17" t="s">
        <v>652</v>
      </c>
      <c r="I95" s="17" t="s">
        <v>653</v>
      </c>
      <c r="J95" s="17">
        <v>160</v>
      </c>
      <c r="K95" s="19"/>
      <c r="L95" s="19"/>
      <c r="M95" s="17">
        <v>184</v>
      </c>
      <c r="N95" s="19"/>
      <c r="O95" s="20">
        <v>46087</v>
      </c>
      <c r="P95" s="17" t="s">
        <v>72</v>
      </c>
    </row>
    <row r="96" spans="1:16" x14ac:dyDescent="0.35">
      <c r="A96" s="17" t="s">
        <v>654</v>
      </c>
      <c r="B96" s="17" t="s">
        <v>655</v>
      </c>
      <c r="C96" s="17" t="s">
        <v>287</v>
      </c>
      <c r="D96" s="18">
        <v>7</v>
      </c>
      <c r="E96" s="18">
        <v>4</v>
      </c>
      <c r="F96" s="17" t="s">
        <v>656</v>
      </c>
      <c r="G96" s="17" t="s">
        <v>657</v>
      </c>
      <c r="H96" s="17" t="s">
        <v>467</v>
      </c>
      <c r="I96" s="17" t="s">
        <v>658</v>
      </c>
      <c r="J96" s="17">
        <v>185</v>
      </c>
      <c r="K96" s="19"/>
      <c r="L96" s="19"/>
      <c r="M96" s="17">
        <v>106.37</v>
      </c>
      <c r="N96" s="19"/>
      <c r="O96" s="20">
        <v>46087</v>
      </c>
      <c r="P96" s="17" t="s">
        <v>88</v>
      </c>
    </row>
    <row r="97" spans="1:16" x14ac:dyDescent="0.35">
      <c r="A97" s="17" t="s">
        <v>659</v>
      </c>
      <c r="B97" s="17" t="s">
        <v>660</v>
      </c>
      <c r="C97" s="17" t="s">
        <v>294</v>
      </c>
      <c r="D97" s="18">
        <v>8</v>
      </c>
      <c r="E97" s="18">
        <v>7</v>
      </c>
      <c r="F97" s="17" t="s">
        <v>295</v>
      </c>
      <c r="G97" s="17" t="s">
        <v>661</v>
      </c>
      <c r="H97" s="17" t="s">
        <v>662</v>
      </c>
      <c r="I97" s="17" t="s">
        <v>663</v>
      </c>
      <c r="J97" s="17">
        <v>85</v>
      </c>
      <c r="K97" s="19"/>
      <c r="L97" s="19"/>
      <c r="M97" s="17">
        <v>0</v>
      </c>
      <c r="N97" s="19"/>
      <c r="O97" s="20">
        <v>46094</v>
      </c>
      <c r="P97" s="17" t="s">
        <v>80</v>
      </c>
    </row>
    <row r="98" spans="1:16" x14ac:dyDescent="0.35">
      <c r="A98" s="17" t="s">
        <v>664</v>
      </c>
      <c r="B98" s="17" t="s">
        <v>665</v>
      </c>
      <c r="C98" s="17" t="s">
        <v>301</v>
      </c>
      <c r="D98" s="18">
        <v>7</v>
      </c>
      <c r="E98" s="18">
        <v>3</v>
      </c>
      <c r="F98" s="17" t="s">
        <v>666</v>
      </c>
      <c r="G98" s="17" t="s">
        <v>667</v>
      </c>
      <c r="H98" s="17" t="s">
        <v>668</v>
      </c>
      <c r="I98" s="17" t="s">
        <v>669</v>
      </c>
      <c r="J98" s="17">
        <v>160</v>
      </c>
      <c r="K98" s="19"/>
      <c r="L98" s="19"/>
      <c r="M98" s="17">
        <v>184</v>
      </c>
      <c r="N98" s="19"/>
      <c r="O98" s="20">
        <v>46094</v>
      </c>
      <c r="P98" s="17" t="s">
        <v>72</v>
      </c>
    </row>
    <row r="99" spans="1:16" x14ac:dyDescent="0.35">
      <c r="A99" s="17" t="s">
        <v>670</v>
      </c>
      <c r="B99" s="17" t="s">
        <v>671</v>
      </c>
      <c r="C99" s="17" t="s">
        <v>308</v>
      </c>
      <c r="D99" s="18">
        <v>8</v>
      </c>
      <c r="E99" s="18">
        <v>6</v>
      </c>
      <c r="F99" s="17" t="s">
        <v>672</v>
      </c>
      <c r="G99" s="17" t="s">
        <v>673</v>
      </c>
      <c r="H99" s="17" t="s">
        <v>674</v>
      </c>
      <c r="I99" s="17" t="s">
        <v>675</v>
      </c>
      <c r="J99" s="17">
        <v>85</v>
      </c>
      <c r="K99" s="19"/>
      <c r="L99" s="19"/>
      <c r="M99" s="17">
        <v>97.75</v>
      </c>
      <c r="N99" s="19"/>
      <c r="O99" s="20">
        <v>46108</v>
      </c>
      <c r="P99" s="17" t="s">
        <v>72</v>
      </c>
    </row>
    <row r="100" spans="1:16" x14ac:dyDescent="0.35">
      <c r="A100" s="17" t="s">
        <v>676</v>
      </c>
      <c r="B100" s="17" t="s">
        <v>677</v>
      </c>
      <c r="C100" s="17" t="s">
        <v>315</v>
      </c>
      <c r="D100" s="18">
        <v>7</v>
      </c>
      <c r="E100" s="18">
        <v>1</v>
      </c>
      <c r="F100" s="17" t="s">
        <v>678</v>
      </c>
      <c r="G100" s="17" t="s">
        <v>679</v>
      </c>
      <c r="H100" s="17" t="s">
        <v>680</v>
      </c>
      <c r="I100" s="17" t="s">
        <v>681</v>
      </c>
      <c r="J100" s="17">
        <v>185</v>
      </c>
      <c r="K100" s="19"/>
      <c r="L100" s="19"/>
      <c r="M100" s="17">
        <v>127.65</v>
      </c>
      <c r="N100" s="19"/>
      <c r="O100" s="20">
        <v>46108</v>
      </c>
      <c r="P100" s="17" t="s">
        <v>88</v>
      </c>
    </row>
    <row r="101" spans="1:16" x14ac:dyDescent="0.35">
      <c r="A101" s="17" t="s">
        <v>682</v>
      </c>
      <c r="B101" s="17" t="s">
        <v>683</v>
      </c>
      <c r="C101" s="17" t="s">
        <v>322</v>
      </c>
      <c r="D101" s="18">
        <v>8</v>
      </c>
      <c r="E101" s="18">
        <v>5</v>
      </c>
      <c r="F101" s="17" t="s">
        <v>684</v>
      </c>
      <c r="G101" s="17" t="s">
        <v>685</v>
      </c>
      <c r="H101" s="17" t="s">
        <v>686</v>
      </c>
      <c r="I101" s="17" t="s">
        <v>687</v>
      </c>
      <c r="J101" s="17">
        <v>160</v>
      </c>
      <c r="K101" s="19"/>
      <c r="L101" s="19"/>
      <c r="M101" s="17">
        <v>184</v>
      </c>
      <c r="N101" s="19"/>
      <c r="O101" s="20">
        <v>46101</v>
      </c>
      <c r="P101" s="17" t="s">
        <v>72</v>
      </c>
    </row>
    <row r="102" spans="1:16" x14ac:dyDescent="0.35">
      <c r="A102" s="17" t="s">
        <v>688</v>
      </c>
      <c r="B102" s="17" t="s">
        <v>689</v>
      </c>
      <c r="C102" s="17" t="s">
        <v>329</v>
      </c>
      <c r="D102" s="18">
        <v>7</v>
      </c>
      <c r="E102" s="18">
        <v>2</v>
      </c>
      <c r="F102" s="17" t="s">
        <v>690</v>
      </c>
      <c r="G102" s="17" t="s">
        <v>691</v>
      </c>
      <c r="H102" s="17" t="s">
        <v>692</v>
      </c>
      <c r="I102" s="17" t="s">
        <v>693</v>
      </c>
      <c r="J102" s="17">
        <v>110</v>
      </c>
      <c r="K102" s="19"/>
      <c r="L102" s="19"/>
      <c r="M102" s="17">
        <v>63.25</v>
      </c>
      <c r="N102" s="19"/>
      <c r="O102" s="20">
        <v>46087</v>
      </c>
      <c r="P102" s="17" t="s">
        <v>88</v>
      </c>
    </row>
    <row r="103" spans="1:16" x14ac:dyDescent="0.35">
      <c r="A103" s="17" t="s">
        <v>694</v>
      </c>
      <c r="B103" s="17" t="s">
        <v>695</v>
      </c>
      <c r="C103" s="17" t="s">
        <v>336</v>
      </c>
      <c r="D103" s="18">
        <v>8</v>
      </c>
      <c r="E103" s="18">
        <v>8</v>
      </c>
      <c r="F103" s="17" t="s">
        <v>337</v>
      </c>
      <c r="G103" s="17" t="s">
        <v>696</v>
      </c>
      <c r="H103" s="17" t="s">
        <v>697</v>
      </c>
      <c r="I103" s="17" t="s">
        <v>698</v>
      </c>
      <c r="J103" s="17">
        <v>210</v>
      </c>
      <c r="K103" s="19"/>
      <c r="L103" s="19"/>
      <c r="M103" s="17">
        <v>144.9</v>
      </c>
      <c r="N103" s="19"/>
      <c r="O103" s="20">
        <v>46094</v>
      </c>
      <c r="P103" s="17" t="s">
        <v>88</v>
      </c>
    </row>
    <row r="104" spans="1:16" x14ac:dyDescent="0.35">
      <c r="A104" s="17" t="s">
        <v>699</v>
      </c>
      <c r="B104" s="17" t="s">
        <v>700</v>
      </c>
      <c r="C104" s="17" t="s">
        <v>343</v>
      </c>
      <c r="D104" s="18">
        <v>7</v>
      </c>
      <c r="E104" s="18">
        <v>2</v>
      </c>
      <c r="F104" s="17" t="s">
        <v>701</v>
      </c>
      <c r="G104" s="17" t="s">
        <v>702</v>
      </c>
      <c r="H104" s="17" t="s">
        <v>703</v>
      </c>
      <c r="I104" s="17" t="s">
        <v>704</v>
      </c>
      <c r="J104" s="17">
        <v>85</v>
      </c>
      <c r="K104" s="19"/>
      <c r="L104" s="19"/>
      <c r="M104" s="17">
        <v>97.75</v>
      </c>
      <c r="N104" s="19"/>
      <c r="O104" s="20">
        <v>46101</v>
      </c>
      <c r="P104" s="17" t="s">
        <v>72</v>
      </c>
    </row>
    <row r="105" spans="1:16" x14ac:dyDescent="0.35">
      <c r="A105" s="17" t="s">
        <v>705</v>
      </c>
      <c r="B105" s="17" t="s">
        <v>706</v>
      </c>
      <c r="C105" s="17" t="s">
        <v>350</v>
      </c>
      <c r="D105" s="18">
        <v>8</v>
      </c>
      <c r="E105" s="18">
        <v>6</v>
      </c>
      <c r="F105" s="17" t="s">
        <v>707</v>
      </c>
      <c r="G105" s="17" t="s">
        <v>708</v>
      </c>
      <c r="H105" s="17" t="s">
        <v>709</v>
      </c>
      <c r="I105" s="17" t="s">
        <v>710</v>
      </c>
      <c r="J105" s="17">
        <v>110</v>
      </c>
      <c r="K105" s="19"/>
      <c r="L105" s="19"/>
      <c r="M105" s="17">
        <v>31.62</v>
      </c>
      <c r="N105" s="19"/>
      <c r="O105" s="20">
        <v>46108</v>
      </c>
      <c r="P105" s="17" t="s">
        <v>88</v>
      </c>
    </row>
    <row r="106" spans="1:16" x14ac:dyDescent="0.35">
      <c r="A106" s="17" t="s">
        <v>711</v>
      </c>
      <c r="B106" s="17" t="s">
        <v>712</v>
      </c>
      <c r="C106" s="17" t="s">
        <v>357</v>
      </c>
      <c r="D106" s="18">
        <v>7</v>
      </c>
      <c r="E106" s="18">
        <v>2</v>
      </c>
      <c r="F106" s="17" t="s">
        <v>713</v>
      </c>
      <c r="G106" s="17" t="s">
        <v>714</v>
      </c>
      <c r="H106" s="17" t="s">
        <v>715</v>
      </c>
      <c r="I106" s="17" t="s">
        <v>716</v>
      </c>
      <c r="J106" s="17">
        <v>110</v>
      </c>
      <c r="K106" s="19"/>
      <c r="L106" s="19"/>
      <c r="M106" s="17">
        <v>126.5</v>
      </c>
      <c r="N106" s="19"/>
      <c r="O106" s="20">
        <v>46087</v>
      </c>
      <c r="P106" s="17" t="s">
        <v>72</v>
      </c>
    </row>
    <row r="107" spans="1:16" x14ac:dyDescent="0.35">
      <c r="A107" s="17" t="s">
        <v>717</v>
      </c>
      <c r="B107" s="17" t="s">
        <v>718</v>
      </c>
      <c r="C107" s="17" t="s">
        <v>364</v>
      </c>
      <c r="D107" s="18">
        <v>8</v>
      </c>
      <c r="E107" s="18">
        <v>5</v>
      </c>
      <c r="F107" s="17" t="s">
        <v>719</v>
      </c>
      <c r="G107" s="17" t="s">
        <v>720</v>
      </c>
      <c r="H107" s="17" t="s">
        <v>721</v>
      </c>
      <c r="I107" s="17" t="s">
        <v>722</v>
      </c>
      <c r="J107" s="17">
        <v>135</v>
      </c>
      <c r="K107" s="19"/>
      <c r="L107" s="19"/>
      <c r="M107" s="17">
        <v>155.25</v>
      </c>
      <c r="N107" s="19"/>
      <c r="O107" s="20">
        <v>46087</v>
      </c>
      <c r="P107" s="17" t="s">
        <v>72</v>
      </c>
    </row>
    <row r="108" spans="1:16" x14ac:dyDescent="0.35">
      <c r="A108" s="17" t="s">
        <v>723</v>
      </c>
      <c r="B108" s="17" t="s">
        <v>724</v>
      </c>
      <c r="C108" s="17" t="s">
        <v>370</v>
      </c>
      <c r="D108" s="18">
        <v>7</v>
      </c>
      <c r="E108" s="18">
        <v>2</v>
      </c>
      <c r="F108" s="17" t="s">
        <v>371</v>
      </c>
      <c r="G108" s="17" t="s">
        <v>725</v>
      </c>
      <c r="H108" s="17" t="s">
        <v>164</v>
      </c>
      <c r="I108" s="17" t="s">
        <v>726</v>
      </c>
      <c r="J108" s="17">
        <v>85</v>
      </c>
      <c r="K108" s="19"/>
      <c r="L108" s="19"/>
      <c r="M108" s="17">
        <v>97.75</v>
      </c>
      <c r="N108" s="19"/>
      <c r="O108" s="20">
        <v>46087</v>
      </c>
      <c r="P108" s="17" t="s">
        <v>72</v>
      </c>
    </row>
    <row r="109" spans="1:16" x14ac:dyDescent="0.35">
      <c r="A109" s="17" t="s">
        <v>727</v>
      </c>
      <c r="B109" s="17" t="s">
        <v>728</v>
      </c>
      <c r="C109" s="17" t="s">
        <v>181</v>
      </c>
      <c r="D109" s="18">
        <v>8</v>
      </c>
      <c r="E109" s="18">
        <v>8</v>
      </c>
      <c r="F109" s="17" t="s">
        <v>729</v>
      </c>
      <c r="G109" s="17" t="s">
        <v>730</v>
      </c>
      <c r="H109" s="17" t="s">
        <v>692</v>
      </c>
      <c r="I109" s="17" t="s">
        <v>731</v>
      </c>
      <c r="J109" s="17">
        <v>110</v>
      </c>
      <c r="K109" s="19"/>
      <c r="L109" s="19"/>
      <c r="M109" s="17">
        <v>63.25</v>
      </c>
      <c r="N109" s="19"/>
      <c r="O109" s="20">
        <v>46087</v>
      </c>
      <c r="P109" s="17" t="s">
        <v>88</v>
      </c>
    </row>
    <row r="110" spans="1:16" x14ac:dyDescent="0.35">
      <c r="A110" s="17" t="s">
        <v>732</v>
      </c>
      <c r="B110" s="17" t="s">
        <v>733</v>
      </c>
      <c r="C110" s="17" t="s">
        <v>383</v>
      </c>
      <c r="D110" s="18">
        <v>7</v>
      </c>
      <c r="E110" s="18">
        <v>2</v>
      </c>
      <c r="F110" s="17" t="s">
        <v>734</v>
      </c>
      <c r="G110" s="17" t="s">
        <v>735</v>
      </c>
      <c r="H110" s="17" t="s">
        <v>736</v>
      </c>
      <c r="I110" s="17" t="s">
        <v>737</v>
      </c>
      <c r="J110" s="17">
        <v>160</v>
      </c>
      <c r="K110" s="19"/>
      <c r="L110" s="19"/>
      <c r="M110" s="17">
        <v>46</v>
      </c>
      <c r="N110" s="19"/>
      <c r="O110" s="20">
        <v>46101</v>
      </c>
      <c r="P110" s="17" t="s">
        <v>88</v>
      </c>
    </row>
    <row r="111" spans="1:16" x14ac:dyDescent="0.35">
      <c r="A111" s="17" t="s">
        <v>738</v>
      </c>
      <c r="B111" s="17" t="s">
        <v>739</v>
      </c>
      <c r="C111" s="17" t="s">
        <v>390</v>
      </c>
      <c r="D111" s="18">
        <v>8</v>
      </c>
      <c r="E111" s="18">
        <v>6</v>
      </c>
      <c r="F111" s="17" t="s">
        <v>391</v>
      </c>
      <c r="G111" s="17" t="s">
        <v>740</v>
      </c>
      <c r="H111" s="17" t="s">
        <v>467</v>
      </c>
      <c r="I111" s="17" t="s">
        <v>741</v>
      </c>
      <c r="J111" s="17">
        <v>135</v>
      </c>
      <c r="K111" s="19"/>
      <c r="L111" s="19"/>
      <c r="M111" s="17">
        <v>155.25</v>
      </c>
      <c r="N111" s="19"/>
      <c r="O111" s="20">
        <v>46101</v>
      </c>
      <c r="P111" s="17" t="s">
        <v>72</v>
      </c>
    </row>
    <row r="112" spans="1:16" x14ac:dyDescent="0.35">
      <c r="A112" s="17" t="s">
        <v>742</v>
      </c>
      <c r="B112" s="17" t="s">
        <v>251</v>
      </c>
      <c r="C112" s="17" t="s">
        <v>397</v>
      </c>
      <c r="D112" s="18">
        <v>7</v>
      </c>
      <c r="E112" s="18">
        <v>2</v>
      </c>
      <c r="F112" s="17" t="s">
        <v>743</v>
      </c>
      <c r="G112" s="17" t="s">
        <v>744</v>
      </c>
      <c r="H112" s="17" t="s">
        <v>745</v>
      </c>
      <c r="I112" s="17" t="s">
        <v>746</v>
      </c>
      <c r="J112" s="17">
        <v>110</v>
      </c>
      <c r="K112" s="19"/>
      <c r="L112" s="19"/>
      <c r="M112" s="17">
        <v>126.5</v>
      </c>
      <c r="N112" s="19"/>
      <c r="O112" s="20">
        <v>46101</v>
      </c>
      <c r="P112" s="17" t="s">
        <v>72</v>
      </c>
    </row>
    <row r="113" spans="1:16" x14ac:dyDescent="0.35">
      <c r="A113" s="17" t="s">
        <v>747</v>
      </c>
      <c r="B113" s="17" t="s">
        <v>748</v>
      </c>
      <c r="C113" s="17" t="s">
        <v>403</v>
      </c>
      <c r="D113" s="18">
        <v>8</v>
      </c>
      <c r="E113" s="18">
        <v>5</v>
      </c>
      <c r="F113" s="17" t="s">
        <v>749</v>
      </c>
      <c r="G113" s="17" t="s">
        <v>750</v>
      </c>
      <c r="H113" s="17" t="s">
        <v>751</v>
      </c>
      <c r="I113" s="17" t="s">
        <v>752</v>
      </c>
      <c r="J113" s="17">
        <v>135</v>
      </c>
      <c r="K113" s="19"/>
      <c r="L113" s="19"/>
      <c r="M113" s="17">
        <v>155.25</v>
      </c>
      <c r="N113" s="19"/>
      <c r="O113" s="20">
        <v>46101</v>
      </c>
      <c r="P113" s="17" t="s">
        <v>72</v>
      </c>
    </row>
    <row r="114" spans="1:16" x14ac:dyDescent="0.35">
      <c r="A114" s="17" t="s">
        <v>753</v>
      </c>
      <c r="B114" s="17" t="s">
        <v>754</v>
      </c>
      <c r="C114" s="17" t="s">
        <v>410</v>
      </c>
      <c r="D114" s="18">
        <v>7</v>
      </c>
      <c r="E114" s="18">
        <v>4</v>
      </c>
      <c r="F114" s="17" t="s">
        <v>755</v>
      </c>
      <c r="G114" s="17" t="s">
        <v>756</v>
      </c>
      <c r="H114" s="17" t="s">
        <v>757</v>
      </c>
      <c r="I114" s="17" t="s">
        <v>758</v>
      </c>
      <c r="J114" s="17">
        <v>210</v>
      </c>
      <c r="K114" s="19"/>
      <c r="L114" s="19"/>
      <c r="M114" s="17">
        <v>241.5</v>
      </c>
      <c r="N114" s="19"/>
      <c r="O114" s="20">
        <v>46101</v>
      </c>
      <c r="P114" s="17" t="s">
        <v>72</v>
      </c>
    </row>
    <row r="115" spans="1:16" x14ac:dyDescent="0.35">
      <c r="A115" s="17" t="s">
        <v>759</v>
      </c>
      <c r="B115" s="17" t="s">
        <v>760</v>
      </c>
      <c r="C115" s="17" t="s">
        <v>417</v>
      </c>
      <c r="D115" s="18">
        <v>8</v>
      </c>
      <c r="E115" s="18">
        <v>8</v>
      </c>
      <c r="F115" s="17" t="s">
        <v>761</v>
      </c>
      <c r="G115" s="17" t="s">
        <v>762</v>
      </c>
      <c r="H115" s="17" t="s">
        <v>70</v>
      </c>
      <c r="I115" s="17" t="s">
        <v>763</v>
      </c>
      <c r="J115" s="17">
        <v>135</v>
      </c>
      <c r="K115" s="19"/>
      <c r="L115" s="19"/>
      <c r="M115" s="17">
        <v>155.25</v>
      </c>
      <c r="N115" s="19"/>
      <c r="O115" s="20">
        <v>46094</v>
      </c>
      <c r="P115" s="17" t="s">
        <v>72</v>
      </c>
    </row>
    <row r="116" spans="1:16" x14ac:dyDescent="0.35">
      <c r="A116" s="17" t="s">
        <v>764</v>
      </c>
      <c r="B116" s="17" t="s">
        <v>765</v>
      </c>
      <c r="C116" s="17" t="s">
        <v>424</v>
      </c>
      <c r="D116" s="18">
        <v>7</v>
      </c>
      <c r="E116" s="18">
        <v>1</v>
      </c>
      <c r="F116" s="17" t="s">
        <v>766</v>
      </c>
      <c r="G116" s="17" t="s">
        <v>767</v>
      </c>
      <c r="H116" s="17" t="s">
        <v>768</v>
      </c>
      <c r="I116" s="17" t="s">
        <v>769</v>
      </c>
      <c r="J116" s="17">
        <v>160</v>
      </c>
      <c r="K116" s="19"/>
      <c r="L116" s="19"/>
      <c r="M116" s="17">
        <v>0</v>
      </c>
      <c r="N116" s="19"/>
      <c r="O116" s="20">
        <v>46087</v>
      </c>
      <c r="P116" s="17" t="s">
        <v>80</v>
      </c>
    </row>
    <row r="117" spans="1:16" x14ac:dyDescent="0.35">
      <c r="A117" s="17" t="s">
        <v>770</v>
      </c>
      <c r="B117" s="17" t="s">
        <v>771</v>
      </c>
      <c r="C117" s="17" t="s">
        <v>430</v>
      </c>
      <c r="D117" s="18">
        <v>8</v>
      </c>
      <c r="E117" s="18">
        <v>6</v>
      </c>
      <c r="F117" s="17" t="s">
        <v>772</v>
      </c>
      <c r="G117" s="17" t="s">
        <v>773</v>
      </c>
      <c r="H117" s="17" t="s">
        <v>774</v>
      </c>
      <c r="I117" s="17" t="s">
        <v>775</v>
      </c>
      <c r="J117" s="17">
        <v>60</v>
      </c>
      <c r="K117" s="19"/>
      <c r="L117" s="19"/>
      <c r="M117" s="17">
        <v>0</v>
      </c>
      <c r="N117" s="19"/>
      <c r="O117" s="20">
        <v>46108</v>
      </c>
      <c r="P117" s="17" t="s">
        <v>80</v>
      </c>
    </row>
    <row r="118" spans="1:16" x14ac:dyDescent="0.35">
      <c r="A118" s="17" t="s">
        <v>776</v>
      </c>
      <c r="B118" s="17" t="s">
        <v>777</v>
      </c>
      <c r="C118" s="17" t="s">
        <v>437</v>
      </c>
      <c r="D118" s="18">
        <v>7</v>
      </c>
      <c r="E118" s="18">
        <v>1</v>
      </c>
      <c r="F118" s="17" t="s">
        <v>778</v>
      </c>
      <c r="G118" s="17" t="s">
        <v>779</v>
      </c>
      <c r="H118" s="17" t="s">
        <v>780</v>
      </c>
      <c r="I118" s="17" t="s">
        <v>781</v>
      </c>
      <c r="J118" s="17">
        <v>160</v>
      </c>
      <c r="K118" s="19"/>
      <c r="L118" s="19"/>
      <c r="M118" s="17">
        <v>184</v>
      </c>
      <c r="N118" s="19"/>
      <c r="O118" s="20">
        <v>46094</v>
      </c>
      <c r="P118" s="17" t="s">
        <v>72</v>
      </c>
    </row>
    <row r="119" spans="1:16" x14ac:dyDescent="0.35">
      <c r="A119" s="17" t="s">
        <v>782</v>
      </c>
      <c r="B119" s="17" t="s">
        <v>783</v>
      </c>
      <c r="C119" s="17" t="s">
        <v>444</v>
      </c>
      <c r="D119" s="18">
        <v>8</v>
      </c>
      <c r="E119" s="18">
        <v>7</v>
      </c>
      <c r="F119" s="17" t="s">
        <v>784</v>
      </c>
      <c r="G119" s="17" t="s">
        <v>785</v>
      </c>
      <c r="H119" s="17" t="s">
        <v>786</v>
      </c>
      <c r="I119" s="17" t="s">
        <v>787</v>
      </c>
      <c r="J119" s="17">
        <v>60</v>
      </c>
      <c r="K119" s="19"/>
      <c r="L119" s="19"/>
      <c r="M119" s="17">
        <v>69</v>
      </c>
      <c r="N119" s="19"/>
      <c r="O119" s="20">
        <v>46108</v>
      </c>
      <c r="P119" s="17" t="s">
        <v>72</v>
      </c>
    </row>
    <row r="120" spans="1:16" x14ac:dyDescent="0.35">
      <c r="A120" s="17" t="s">
        <v>788</v>
      </c>
      <c r="B120" s="17" t="s">
        <v>789</v>
      </c>
      <c r="C120" s="17" t="s">
        <v>451</v>
      </c>
      <c r="D120" s="18">
        <v>7</v>
      </c>
      <c r="E120" s="18">
        <v>4</v>
      </c>
      <c r="F120" s="17" t="s">
        <v>790</v>
      </c>
      <c r="G120" s="17" t="s">
        <v>791</v>
      </c>
      <c r="H120" s="17" t="s">
        <v>792</v>
      </c>
      <c r="I120" s="17" t="s">
        <v>793</v>
      </c>
      <c r="J120" s="17">
        <v>60</v>
      </c>
      <c r="K120" s="19"/>
      <c r="L120" s="19"/>
      <c r="M120" s="17">
        <v>69</v>
      </c>
      <c r="N120" s="19"/>
      <c r="O120" s="20">
        <v>46094</v>
      </c>
      <c r="P120" s="17" t="s">
        <v>72</v>
      </c>
    </row>
    <row r="121" spans="1:16" x14ac:dyDescent="0.35">
      <c r="A121" s="17" t="s">
        <v>794</v>
      </c>
      <c r="B121" s="17" t="s">
        <v>795</v>
      </c>
      <c r="C121" s="17" t="s">
        <v>457</v>
      </c>
      <c r="D121" s="18">
        <v>8</v>
      </c>
      <c r="E121" s="18">
        <v>6</v>
      </c>
      <c r="F121" s="17" t="s">
        <v>796</v>
      </c>
      <c r="G121" s="17" t="s">
        <v>797</v>
      </c>
      <c r="H121" s="17" t="s">
        <v>798</v>
      </c>
      <c r="I121" s="17" t="s">
        <v>799</v>
      </c>
      <c r="J121" s="17">
        <v>135</v>
      </c>
      <c r="K121" s="19"/>
      <c r="L121" s="19"/>
      <c r="M121" s="17">
        <v>0</v>
      </c>
      <c r="N121" s="19"/>
      <c r="O121" s="20">
        <v>46094</v>
      </c>
      <c r="P121" s="17" t="s">
        <v>80</v>
      </c>
    </row>
    <row r="122" spans="1:16" x14ac:dyDescent="0.35">
      <c r="A122" s="17" t="s">
        <v>800</v>
      </c>
      <c r="B122" s="17" t="s">
        <v>801</v>
      </c>
      <c r="C122" s="17" t="s">
        <v>464</v>
      </c>
      <c r="D122" s="18">
        <v>7</v>
      </c>
      <c r="E122" s="18">
        <v>3</v>
      </c>
      <c r="F122" s="17" t="s">
        <v>802</v>
      </c>
      <c r="G122" s="17" t="s">
        <v>803</v>
      </c>
      <c r="H122" s="17" t="s">
        <v>641</v>
      </c>
      <c r="I122" s="17" t="s">
        <v>804</v>
      </c>
      <c r="J122" s="17">
        <v>135</v>
      </c>
      <c r="K122" s="19"/>
      <c r="L122" s="19"/>
      <c r="M122" s="17">
        <v>155.25</v>
      </c>
      <c r="N122" s="19"/>
      <c r="O122" s="20">
        <v>46094</v>
      </c>
      <c r="P122" s="17" t="s">
        <v>72</v>
      </c>
    </row>
    <row r="123" spans="1:16" x14ac:dyDescent="0.35">
      <c r="A123" s="17" t="s">
        <v>805</v>
      </c>
      <c r="B123" s="17" t="s">
        <v>806</v>
      </c>
      <c r="C123" s="17" t="s">
        <v>471</v>
      </c>
      <c r="D123" s="18">
        <v>8</v>
      </c>
      <c r="E123" s="18">
        <v>6</v>
      </c>
      <c r="F123" s="17" t="s">
        <v>807</v>
      </c>
      <c r="G123" s="17" t="s">
        <v>808</v>
      </c>
      <c r="H123" s="17" t="s">
        <v>809</v>
      </c>
      <c r="I123" s="17" t="s">
        <v>810</v>
      </c>
      <c r="J123" s="17">
        <v>185</v>
      </c>
      <c r="K123" s="19"/>
      <c r="L123" s="19"/>
      <c r="M123" s="17">
        <v>0</v>
      </c>
      <c r="N123" s="19"/>
      <c r="O123" s="20">
        <v>46094</v>
      </c>
      <c r="P123" s="17" t="s">
        <v>80</v>
      </c>
    </row>
    <row r="124" spans="1:16" x14ac:dyDescent="0.35">
      <c r="A124" s="17" t="s">
        <v>811</v>
      </c>
      <c r="B124" s="17" t="s">
        <v>812</v>
      </c>
      <c r="C124" s="17" t="s">
        <v>67</v>
      </c>
      <c r="D124" s="18">
        <v>7</v>
      </c>
      <c r="E124" s="18">
        <v>2</v>
      </c>
      <c r="F124" s="17" t="s">
        <v>68</v>
      </c>
      <c r="G124" s="17" t="s">
        <v>813</v>
      </c>
      <c r="H124" s="17" t="s">
        <v>814</v>
      </c>
      <c r="I124" s="17" t="s">
        <v>815</v>
      </c>
      <c r="J124" s="17">
        <v>160</v>
      </c>
      <c r="K124" s="19"/>
      <c r="L124" s="19"/>
      <c r="M124" s="17">
        <v>184</v>
      </c>
      <c r="N124" s="19"/>
      <c r="O124" s="20">
        <v>46108</v>
      </c>
      <c r="P124" s="17" t="s">
        <v>72</v>
      </c>
    </row>
    <row r="125" spans="1:16" x14ac:dyDescent="0.35">
      <c r="A125" s="17" t="s">
        <v>816</v>
      </c>
      <c r="B125" s="17" t="s">
        <v>817</v>
      </c>
      <c r="C125" s="17" t="s">
        <v>75</v>
      </c>
      <c r="D125" s="18">
        <v>8</v>
      </c>
      <c r="E125" s="18">
        <v>5</v>
      </c>
      <c r="F125" s="17" t="s">
        <v>818</v>
      </c>
      <c r="G125" s="17" t="s">
        <v>819</v>
      </c>
      <c r="H125" s="17" t="s">
        <v>820</v>
      </c>
      <c r="I125" s="17" t="s">
        <v>821</v>
      </c>
      <c r="J125" s="17">
        <v>60</v>
      </c>
      <c r="K125" s="19"/>
      <c r="L125" s="19"/>
      <c r="M125" s="17">
        <v>41.4</v>
      </c>
      <c r="N125" s="19"/>
      <c r="O125" s="20">
        <v>46094</v>
      </c>
      <c r="P125" s="17" t="s">
        <v>88</v>
      </c>
    </row>
    <row r="127" spans="1:16" x14ac:dyDescent="0.35">
      <c r="A127" s="21" t="s">
        <v>822</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0"/>
  <sheetViews>
    <sheetView showGridLines="0" zoomScaleNormal="100" workbookViewId="0">
      <selection activeCell="G9" sqref="G9"/>
    </sheetView>
  </sheetViews>
  <sheetFormatPr defaultColWidth="8.6328125" defaultRowHeight="14.5" x14ac:dyDescent="0.35"/>
  <cols>
    <col min="1" max="1" width="44" customWidth="1"/>
    <col min="2" max="2" width="18" customWidth="1"/>
    <col min="3" max="3" width="46" customWidth="1"/>
  </cols>
  <sheetData>
    <row r="1" spans="1:3" ht="23" x14ac:dyDescent="0.5">
      <c r="A1" s="10" t="s">
        <v>0</v>
      </c>
    </row>
    <row r="2" spans="1:3" x14ac:dyDescent="0.35">
      <c r="A2" s="11" t="s">
        <v>823</v>
      </c>
    </row>
    <row r="4" spans="1:3" x14ac:dyDescent="0.35">
      <c r="A4" s="22" t="s">
        <v>824</v>
      </c>
      <c r="B4" s="23"/>
      <c r="C4" s="24" t="s">
        <v>825</v>
      </c>
    </row>
    <row r="5" spans="1:3" x14ac:dyDescent="0.35">
      <c r="A5" s="17" t="s">
        <v>826</v>
      </c>
      <c r="B5" s="25"/>
      <c r="C5" s="26" t="s">
        <v>827</v>
      </c>
    </row>
    <row r="6" spans="1:3" x14ac:dyDescent="0.35">
      <c r="A6" s="17" t="s">
        <v>828</v>
      </c>
      <c r="B6" s="25"/>
      <c r="C6" s="26" t="s">
        <v>829</v>
      </c>
    </row>
    <row r="7" spans="1:3" x14ac:dyDescent="0.35">
      <c r="A7" s="17" t="s">
        <v>830</v>
      </c>
      <c r="B7" s="25"/>
      <c r="C7" s="26" t="s">
        <v>831</v>
      </c>
    </row>
    <row r="8" spans="1:3" x14ac:dyDescent="0.35">
      <c r="A8" s="17" t="s">
        <v>832</v>
      </c>
      <c r="B8" s="25"/>
      <c r="C8" s="26" t="s">
        <v>833</v>
      </c>
    </row>
    <row r="9" spans="1:3" x14ac:dyDescent="0.35">
      <c r="A9" s="17" t="s">
        <v>834</v>
      </c>
      <c r="B9" s="25"/>
      <c r="C9" s="26" t="s">
        <v>835</v>
      </c>
    </row>
    <row r="11" spans="1:3" x14ac:dyDescent="0.35">
      <c r="A11" s="22" t="s">
        <v>836</v>
      </c>
      <c r="B11" s="23"/>
      <c r="C11" s="24" t="s">
        <v>825</v>
      </c>
    </row>
    <row r="12" spans="1:3" x14ac:dyDescent="0.35">
      <c r="A12" s="17" t="s">
        <v>837</v>
      </c>
      <c r="B12" s="25"/>
      <c r="C12" s="26" t="s">
        <v>838</v>
      </c>
    </row>
    <row r="13" spans="1:3" x14ac:dyDescent="0.35">
      <c r="A13" s="17" t="s">
        <v>839</v>
      </c>
      <c r="B13" s="25"/>
      <c r="C13" s="26" t="s">
        <v>840</v>
      </c>
    </row>
    <row r="14" spans="1:3" x14ac:dyDescent="0.35">
      <c r="A14" s="17" t="s">
        <v>841</v>
      </c>
      <c r="B14" s="25"/>
      <c r="C14" s="26" t="s">
        <v>842</v>
      </c>
    </row>
    <row r="15" spans="1:3" x14ac:dyDescent="0.35">
      <c r="A15" s="17" t="s">
        <v>843</v>
      </c>
      <c r="B15" s="25"/>
      <c r="C15" s="26" t="s">
        <v>844</v>
      </c>
    </row>
    <row r="16" spans="1:3" x14ac:dyDescent="0.35">
      <c r="A16" s="17" t="s">
        <v>845</v>
      </c>
      <c r="B16" s="25"/>
      <c r="C16" s="26" t="s">
        <v>846</v>
      </c>
    </row>
    <row r="17" spans="1:3" x14ac:dyDescent="0.35">
      <c r="A17" s="17" t="s">
        <v>847</v>
      </c>
      <c r="B17" s="25"/>
      <c r="C17" s="26" t="s">
        <v>848</v>
      </c>
    </row>
    <row r="19" spans="1:3" x14ac:dyDescent="0.35">
      <c r="A19" s="22" t="s">
        <v>849</v>
      </c>
      <c r="B19" s="23"/>
      <c r="C19" s="24" t="s">
        <v>825</v>
      </c>
    </row>
    <row r="20" spans="1:3" x14ac:dyDescent="0.35">
      <c r="A20" s="17" t="s">
        <v>850</v>
      </c>
      <c r="B20" s="27"/>
      <c r="C20" s="26" t="s">
        <v>851</v>
      </c>
    </row>
    <row r="21" spans="1:3" x14ac:dyDescent="0.35">
      <c r="A21" s="17" t="s">
        <v>852</v>
      </c>
      <c r="B21" s="27"/>
      <c r="C21" s="26" t="s">
        <v>853</v>
      </c>
    </row>
    <row r="22" spans="1:3" x14ac:dyDescent="0.35">
      <c r="A22" s="17" t="s">
        <v>854</v>
      </c>
      <c r="B22" s="27"/>
      <c r="C22" s="26" t="s">
        <v>855</v>
      </c>
    </row>
    <row r="23" spans="1:3" x14ac:dyDescent="0.35">
      <c r="A23" s="17" t="s">
        <v>856</v>
      </c>
      <c r="B23" s="27"/>
      <c r="C23" s="26" t="s">
        <v>857</v>
      </c>
    </row>
    <row r="24" spans="1:3" x14ac:dyDescent="0.35">
      <c r="A24" s="17" t="s">
        <v>858</v>
      </c>
      <c r="B24" s="27"/>
      <c r="C24" s="26" t="s">
        <v>859</v>
      </c>
    </row>
    <row r="25" spans="1:3" x14ac:dyDescent="0.35">
      <c r="A25" s="17" t="s">
        <v>860</v>
      </c>
      <c r="B25" s="27"/>
      <c r="C25" s="26" t="s">
        <v>861</v>
      </c>
    </row>
    <row r="27" spans="1:3" x14ac:dyDescent="0.35">
      <c r="A27" s="22" t="s">
        <v>862</v>
      </c>
      <c r="B27" s="23"/>
      <c r="C27" s="24" t="s">
        <v>825</v>
      </c>
    </row>
    <row r="28" spans="1:3" x14ac:dyDescent="0.35">
      <c r="A28" s="17" t="s">
        <v>863</v>
      </c>
      <c r="B28" s="25"/>
      <c r="C28" s="26" t="s">
        <v>864</v>
      </c>
    </row>
    <row r="29" spans="1:3" x14ac:dyDescent="0.35">
      <c r="A29" s="17" t="s">
        <v>865</v>
      </c>
      <c r="B29" s="25"/>
      <c r="C29" s="26" t="s">
        <v>866</v>
      </c>
    </row>
    <row r="30" spans="1:3" x14ac:dyDescent="0.35">
      <c r="A30" s="17" t="s">
        <v>867</v>
      </c>
      <c r="B30" s="27"/>
      <c r="C30" s="26" t="s">
        <v>868</v>
      </c>
    </row>
    <row r="31" spans="1:3" x14ac:dyDescent="0.35">
      <c r="A31" s="17" t="s">
        <v>869</v>
      </c>
      <c r="B31" s="27"/>
      <c r="C31" s="26" t="s">
        <v>870</v>
      </c>
    </row>
    <row r="32" spans="1:3" x14ac:dyDescent="0.35">
      <c r="A32" s="17" t="s">
        <v>871</v>
      </c>
      <c r="B32" s="25"/>
      <c r="C32" s="26" t="s">
        <v>872</v>
      </c>
    </row>
    <row r="33" spans="1:3" x14ac:dyDescent="0.35">
      <c r="A33" s="17" t="s">
        <v>873</v>
      </c>
      <c r="B33" s="25"/>
      <c r="C33" s="26" t="s">
        <v>874</v>
      </c>
    </row>
    <row r="35" spans="1:3" x14ac:dyDescent="0.35">
      <c r="A35" s="22" t="s">
        <v>875</v>
      </c>
    </row>
    <row r="36" spans="1:3" x14ac:dyDescent="0.35">
      <c r="A36" s="28" t="s">
        <v>876</v>
      </c>
    </row>
    <row r="37" spans="1:3" x14ac:dyDescent="0.35">
      <c r="A37" s="28" t="s">
        <v>877</v>
      </c>
    </row>
    <row r="38" spans="1:3" x14ac:dyDescent="0.35">
      <c r="A38" s="28" t="s">
        <v>878</v>
      </c>
    </row>
    <row r="40" spans="1:3" x14ac:dyDescent="0.35">
      <c r="A40" s="12" t="s">
        <v>879</v>
      </c>
      <c r="B40" s="29"/>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2"/>
  <sheetViews>
    <sheetView showGridLines="0" tabSelected="1" zoomScaleNormal="100" workbookViewId="0"/>
  </sheetViews>
  <sheetFormatPr defaultColWidth="8.6328125" defaultRowHeight="14.5" x14ac:dyDescent="0.35"/>
  <cols>
    <col min="1" max="9" width="16" customWidth="1"/>
  </cols>
  <sheetData>
    <row r="1" spans="1:9" ht="15.5" x14ac:dyDescent="0.35">
      <c r="A1" s="30" t="s">
        <v>880</v>
      </c>
    </row>
    <row r="2" spans="1:9" ht="30" customHeight="1" x14ac:dyDescent="0.35">
      <c r="A2" s="31" t="s">
        <v>49</v>
      </c>
      <c r="B2" s="31" t="s">
        <v>52</v>
      </c>
      <c r="C2" s="31" t="s">
        <v>53</v>
      </c>
      <c r="D2" s="31" t="s">
        <v>64</v>
      </c>
      <c r="E2" s="31" t="s">
        <v>58</v>
      </c>
      <c r="F2" s="31" t="s">
        <v>59</v>
      </c>
      <c r="G2" s="31" t="s">
        <v>60</v>
      </c>
      <c r="H2" s="31" t="s">
        <v>61</v>
      </c>
      <c r="I2" s="31" t="s">
        <v>62</v>
      </c>
    </row>
    <row r="3" spans="1:9" x14ac:dyDescent="0.35">
      <c r="A3" s="17" t="str">
        <f>'Student Records'!A6</f>
        <v>KV1001</v>
      </c>
      <c r="B3" s="17">
        <f>'Student Records'!D6</f>
        <v>7</v>
      </c>
      <c r="C3" s="17">
        <f>'Student Records'!E6</f>
        <v>1</v>
      </c>
      <c r="D3" s="17" t="str">
        <f>'Student Records'!P6</f>
        <v>Paid</v>
      </c>
      <c r="E3" s="32">
        <f>'Student Records'!J6</f>
        <v>85</v>
      </c>
      <c r="F3" s="32">
        <f>'Student Records'!J6*'Student Records'!$B$3</f>
        <v>12.75</v>
      </c>
      <c r="G3" s="32">
        <f t="shared" ref="G3:G34" si="0">E3+F3</f>
        <v>97.75</v>
      </c>
      <c r="H3" s="32">
        <f>'Student Records'!M6</f>
        <v>97.75</v>
      </c>
      <c r="I3" s="32">
        <f t="shared" ref="I3:I34" si="1">G3-H3</f>
        <v>0</v>
      </c>
    </row>
    <row r="4" spans="1:9" x14ac:dyDescent="0.35">
      <c r="A4" s="17" t="str">
        <f>'Student Records'!A7</f>
        <v>KV1002</v>
      </c>
      <c r="B4" s="17">
        <f>'Student Records'!D7</f>
        <v>8</v>
      </c>
      <c r="C4" s="17">
        <f>'Student Records'!E7</f>
        <v>5</v>
      </c>
      <c r="D4" s="17" t="str">
        <f>'Student Records'!P7</f>
        <v>Overdue</v>
      </c>
      <c r="E4" s="32">
        <f>'Student Records'!J7</f>
        <v>160</v>
      </c>
      <c r="F4" s="32">
        <f>'Student Records'!J7*'Student Records'!$B$3</f>
        <v>24</v>
      </c>
      <c r="G4" s="32">
        <f t="shared" si="0"/>
        <v>184</v>
      </c>
      <c r="H4" s="32">
        <f>'Student Records'!M7</f>
        <v>0</v>
      </c>
      <c r="I4" s="32">
        <f t="shared" si="1"/>
        <v>184</v>
      </c>
    </row>
    <row r="5" spans="1:9" x14ac:dyDescent="0.35">
      <c r="A5" s="17" t="str">
        <f>'Student Records'!A8</f>
        <v>KV1003</v>
      </c>
      <c r="B5" s="17">
        <f>'Student Records'!D8</f>
        <v>7</v>
      </c>
      <c r="C5" s="17">
        <f>'Student Records'!E8</f>
        <v>3</v>
      </c>
      <c r="D5" s="17" t="str">
        <f>'Student Records'!P8</f>
        <v>Due</v>
      </c>
      <c r="E5" s="32">
        <f>'Student Records'!J8</f>
        <v>85</v>
      </c>
      <c r="F5" s="32">
        <f>'Student Records'!J8*'Student Records'!$B$3</f>
        <v>12.75</v>
      </c>
      <c r="G5" s="32">
        <f t="shared" si="0"/>
        <v>97.75</v>
      </c>
      <c r="H5" s="32">
        <f>'Student Records'!M8</f>
        <v>48.87</v>
      </c>
      <c r="I5" s="32">
        <f t="shared" si="1"/>
        <v>48.88</v>
      </c>
    </row>
    <row r="6" spans="1:9" x14ac:dyDescent="0.35">
      <c r="A6" s="17" t="str">
        <f>'Student Records'!A9</f>
        <v>KV1004</v>
      </c>
      <c r="B6" s="17">
        <f>'Student Records'!D9</f>
        <v>8</v>
      </c>
      <c r="C6" s="17">
        <f>'Student Records'!E9</f>
        <v>8</v>
      </c>
      <c r="D6" s="17" t="str">
        <f>'Student Records'!P9</f>
        <v>Paid</v>
      </c>
      <c r="E6" s="32">
        <f>'Student Records'!J9</f>
        <v>60</v>
      </c>
      <c r="F6" s="32">
        <f>'Student Records'!J9*'Student Records'!$B$3</f>
        <v>9</v>
      </c>
      <c r="G6" s="32">
        <f t="shared" si="0"/>
        <v>69</v>
      </c>
      <c r="H6" s="32">
        <f>'Student Records'!M9</f>
        <v>69</v>
      </c>
      <c r="I6" s="32">
        <f t="shared" si="1"/>
        <v>0</v>
      </c>
    </row>
    <row r="7" spans="1:9" x14ac:dyDescent="0.35">
      <c r="A7" s="17" t="str">
        <f>'Student Records'!A10</f>
        <v>KV1005</v>
      </c>
      <c r="B7" s="17">
        <f>'Student Records'!D10</f>
        <v>7</v>
      </c>
      <c r="C7" s="17">
        <f>'Student Records'!E10</f>
        <v>1</v>
      </c>
      <c r="D7" s="17" t="str">
        <f>'Student Records'!P10</f>
        <v>Paid</v>
      </c>
      <c r="E7" s="32">
        <f>'Student Records'!J10</f>
        <v>210</v>
      </c>
      <c r="F7" s="32">
        <f>'Student Records'!J10*'Student Records'!$B$3</f>
        <v>31.5</v>
      </c>
      <c r="G7" s="32">
        <f t="shared" si="0"/>
        <v>241.5</v>
      </c>
      <c r="H7" s="32">
        <f>'Student Records'!M10</f>
        <v>241.5</v>
      </c>
      <c r="I7" s="32">
        <f t="shared" si="1"/>
        <v>0</v>
      </c>
    </row>
    <row r="8" spans="1:9" x14ac:dyDescent="0.35">
      <c r="A8" s="17" t="str">
        <f>'Student Records'!A11</f>
        <v>KV1006</v>
      </c>
      <c r="B8" s="17">
        <f>'Student Records'!D11</f>
        <v>8</v>
      </c>
      <c r="C8" s="17">
        <f>'Student Records'!E11</f>
        <v>8</v>
      </c>
      <c r="D8" s="17" t="str">
        <f>'Student Records'!P11</f>
        <v>Paid</v>
      </c>
      <c r="E8" s="32">
        <f>'Student Records'!J11</f>
        <v>110</v>
      </c>
      <c r="F8" s="32">
        <f>'Student Records'!J11*'Student Records'!$B$3</f>
        <v>16.5</v>
      </c>
      <c r="G8" s="32">
        <f t="shared" si="0"/>
        <v>126.5</v>
      </c>
      <c r="H8" s="32">
        <f>'Student Records'!M11</f>
        <v>126.5</v>
      </c>
      <c r="I8" s="32">
        <f t="shared" si="1"/>
        <v>0</v>
      </c>
    </row>
    <row r="9" spans="1:9" x14ac:dyDescent="0.35">
      <c r="A9" s="17" t="str">
        <f>'Student Records'!A12</f>
        <v>KV1007</v>
      </c>
      <c r="B9" s="17">
        <f>'Student Records'!D12</f>
        <v>7</v>
      </c>
      <c r="C9" s="17">
        <f>'Student Records'!E12</f>
        <v>1</v>
      </c>
      <c r="D9" s="17" t="str">
        <f>'Student Records'!P12</f>
        <v>Overdue</v>
      </c>
      <c r="E9" s="32">
        <f>'Student Records'!J12</f>
        <v>85</v>
      </c>
      <c r="F9" s="32">
        <f>'Student Records'!J12*'Student Records'!$B$3</f>
        <v>12.75</v>
      </c>
      <c r="G9" s="32">
        <f t="shared" si="0"/>
        <v>97.75</v>
      </c>
      <c r="H9" s="32">
        <f>'Student Records'!M12</f>
        <v>0</v>
      </c>
      <c r="I9" s="32">
        <f t="shared" si="1"/>
        <v>97.75</v>
      </c>
    </row>
    <row r="10" spans="1:9" x14ac:dyDescent="0.35">
      <c r="A10" s="17" t="str">
        <f>'Student Records'!A13</f>
        <v>KV1008</v>
      </c>
      <c r="B10" s="17">
        <f>'Student Records'!D13</f>
        <v>8</v>
      </c>
      <c r="C10" s="17">
        <f>'Student Records'!E13</f>
        <v>7</v>
      </c>
      <c r="D10" s="17" t="str">
        <f>'Student Records'!P13</f>
        <v>Due</v>
      </c>
      <c r="E10" s="32">
        <f>'Student Records'!J13</f>
        <v>110</v>
      </c>
      <c r="F10" s="32">
        <f>'Student Records'!J13*'Student Records'!$B$3</f>
        <v>16.5</v>
      </c>
      <c r="G10" s="32">
        <f t="shared" si="0"/>
        <v>126.5</v>
      </c>
      <c r="H10" s="32">
        <f>'Student Records'!M13</f>
        <v>75.900000000000006</v>
      </c>
      <c r="I10" s="32">
        <f t="shared" si="1"/>
        <v>50.599999999999994</v>
      </c>
    </row>
    <row r="11" spans="1:9" x14ac:dyDescent="0.35">
      <c r="A11" s="17" t="str">
        <f>'Student Records'!A14</f>
        <v>KV1009</v>
      </c>
      <c r="B11" s="17">
        <f>'Student Records'!D14</f>
        <v>7</v>
      </c>
      <c r="C11" s="17">
        <f>'Student Records'!E14</f>
        <v>3</v>
      </c>
      <c r="D11" s="17" t="str">
        <f>'Student Records'!P14</f>
        <v>Overdue</v>
      </c>
      <c r="E11" s="32">
        <f>'Student Records'!J14</f>
        <v>110</v>
      </c>
      <c r="F11" s="32">
        <f>'Student Records'!J14*'Student Records'!$B$3</f>
        <v>16.5</v>
      </c>
      <c r="G11" s="32">
        <f t="shared" si="0"/>
        <v>126.5</v>
      </c>
      <c r="H11" s="32">
        <f>'Student Records'!M14</f>
        <v>0</v>
      </c>
      <c r="I11" s="32">
        <f t="shared" si="1"/>
        <v>126.5</v>
      </c>
    </row>
    <row r="12" spans="1:9" x14ac:dyDescent="0.35">
      <c r="A12" s="17" t="str">
        <f>'Student Records'!A15</f>
        <v>KV1010</v>
      </c>
      <c r="B12" s="17">
        <f>'Student Records'!D15</f>
        <v>8</v>
      </c>
      <c r="C12" s="17">
        <f>'Student Records'!E15</f>
        <v>8</v>
      </c>
      <c r="D12" s="17" t="str">
        <f>'Student Records'!P15</f>
        <v>Due</v>
      </c>
      <c r="E12" s="32">
        <f>'Student Records'!J15</f>
        <v>60</v>
      </c>
      <c r="F12" s="32">
        <f>'Student Records'!J15*'Student Records'!$B$3</f>
        <v>9</v>
      </c>
      <c r="G12" s="32">
        <f t="shared" si="0"/>
        <v>69</v>
      </c>
      <c r="H12" s="32">
        <f>'Student Records'!M15</f>
        <v>34.5</v>
      </c>
      <c r="I12" s="32">
        <f t="shared" si="1"/>
        <v>34.5</v>
      </c>
    </row>
    <row r="13" spans="1:9" x14ac:dyDescent="0.35">
      <c r="A13" s="17" t="str">
        <f>'Student Records'!A16</f>
        <v>KV1011</v>
      </c>
      <c r="B13" s="17">
        <f>'Student Records'!D16</f>
        <v>7</v>
      </c>
      <c r="C13" s="17">
        <f>'Student Records'!E16</f>
        <v>1</v>
      </c>
      <c r="D13" s="17" t="str">
        <f>'Student Records'!P16</f>
        <v>Paid</v>
      </c>
      <c r="E13" s="32">
        <f>'Student Records'!J16</f>
        <v>60</v>
      </c>
      <c r="F13" s="32">
        <f>'Student Records'!J16*'Student Records'!$B$3</f>
        <v>9</v>
      </c>
      <c r="G13" s="32">
        <f t="shared" si="0"/>
        <v>69</v>
      </c>
      <c r="H13" s="32">
        <f>'Student Records'!M16</f>
        <v>69</v>
      </c>
      <c r="I13" s="32">
        <f t="shared" si="1"/>
        <v>0</v>
      </c>
    </row>
    <row r="14" spans="1:9" x14ac:dyDescent="0.35">
      <c r="A14" s="17" t="str">
        <f>'Student Records'!A17</f>
        <v>KV1012</v>
      </c>
      <c r="B14" s="17">
        <f>'Student Records'!D17</f>
        <v>8</v>
      </c>
      <c r="C14" s="17">
        <f>'Student Records'!E17</f>
        <v>5</v>
      </c>
      <c r="D14" s="17" t="str">
        <f>'Student Records'!P17</f>
        <v>Overdue</v>
      </c>
      <c r="E14" s="32">
        <f>'Student Records'!J17</f>
        <v>135</v>
      </c>
      <c r="F14" s="32">
        <f>'Student Records'!J17*'Student Records'!$B$3</f>
        <v>20.25</v>
      </c>
      <c r="G14" s="32">
        <f t="shared" si="0"/>
        <v>155.25</v>
      </c>
      <c r="H14" s="32">
        <f>'Student Records'!M17</f>
        <v>0</v>
      </c>
      <c r="I14" s="32">
        <f t="shared" si="1"/>
        <v>155.25</v>
      </c>
    </row>
    <row r="15" spans="1:9" x14ac:dyDescent="0.35">
      <c r="A15" s="17" t="str">
        <f>'Student Records'!A18</f>
        <v>KV1013</v>
      </c>
      <c r="B15" s="17">
        <f>'Student Records'!D18</f>
        <v>7</v>
      </c>
      <c r="C15" s="17">
        <f>'Student Records'!E18</f>
        <v>4</v>
      </c>
      <c r="D15" s="17" t="str">
        <f>'Student Records'!P18</f>
        <v>Paid</v>
      </c>
      <c r="E15" s="32">
        <f>'Student Records'!J18</f>
        <v>60</v>
      </c>
      <c r="F15" s="32">
        <f>'Student Records'!J18*'Student Records'!$B$3</f>
        <v>9</v>
      </c>
      <c r="G15" s="32">
        <f t="shared" si="0"/>
        <v>69</v>
      </c>
      <c r="H15" s="32">
        <f>'Student Records'!M18</f>
        <v>69</v>
      </c>
      <c r="I15" s="32">
        <f t="shared" si="1"/>
        <v>0</v>
      </c>
    </row>
    <row r="16" spans="1:9" x14ac:dyDescent="0.35">
      <c r="A16" s="17" t="str">
        <f>'Student Records'!A19</f>
        <v>KV1014</v>
      </c>
      <c r="B16" s="17">
        <f>'Student Records'!D19</f>
        <v>8</v>
      </c>
      <c r="C16" s="17">
        <f>'Student Records'!E19</f>
        <v>8</v>
      </c>
      <c r="D16" s="17" t="str">
        <f>'Student Records'!P19</f>
        <v>Due</v>
      </c>
      <c r="E16" s="32">
        <f>'Student Records'!J19</f>
        <v>135</v>
      </c>
      <c r="F16" s="32">
        <f>'Student Records'!J19*'Student Records'!$B$3</f>
        <v>20.25</v>
      </c>
      <c r="G16" s="32">
        <f t="shared" si="0"/>
        <v>155.25</v>
      </c>
      <c r="H16" s="32">
        <f>'Student Records'!M19</f>
        <v>38.81</v>
      </c>
      <c r="I16" s="32">
        <f t="shared" si="1"/>
        <v>116.44</v>
      </c>
    </row>
    <row r="17" spans="1:9" x14ac:dyDescent="0.35">
      <c r="A17" s="17" t="str">
        <f>'Student Records'!A20</f>
        <v>KV1015</v>
      </c>
      <c r="B17" s="17">
        <f>'Student Records'!D20</f>
        <v>7</v>
      </c>
      <c r="C17" s="17">
        <f>'Student Records'!E20</f>
        <v>2</v>
      </c>
      <c r="D17" s="17" t="str">
        <f>'Student Records'!P20</f>
        <v>Due</v>
      </c>
      <c r="E17" s="32">
        <f>'Student Records'!J20</f>
        <v>85</v>
      </c>
      <c r="F17" s="32">
        <f>'Student Records'!J20*'Student Records'!$B$3</f>
        <v>12.75</v>
      </c>
      <c r="G17" s="32">
        <f t="shared" si="0"/>
        <v>97.75</v>
      </c>
      <c r="H17" s="32">
        <f>'Student Records'!M20</f>
        <v>48.87</v>
      </c>
      <c r="I17" s="32">
        <f t="shared" si="1"/>
        <v>48.88</v>
      </c>
    </row>
    <row r="18" spans="1:9" x14ac:dyDescent="0.35">
      <c r="A18" s="17" t="str">
        <f>'Student Records'!A21</f>
        <v>KV1016</v>
      </c>
      <c r="B18" s="17">
        <f>'Student Records'!D21</f>
        <v>8</v>
      </c>
      <c r="C18" s="17">
        <f>'Student Records'!E21</f>
        <v>8</v>
      </c>
      <c r="D18" s="17" t="str">
        <f>'Student Records'!P21</f>
        <v>Due</v>
      </c>
      <c r="E18" s="32">
        <f>'Student Records'!J21</f>
        <v>60</v>
      </c>
      <c r="F18" s="32">
        <f>'Student Records'!J21*'Student Records'!$B$3</f>
        <v>9</v>
      </c>
      <c r="G18" s="32">
        <f t="shared" si="0"/>
        <v>69</v>
      </c>
      <c r="H18" s="32">
        <f>'Student Records'!M21</f>
        <v>34.5</v>
      </c>
      <c r="I18" s="32">
        <f t="shared" si="1"/>
        <v>34.5</v>
      </c>
    </row>
    <row r="19" spans="1:9" x14ac:dyDescent="0.35">
      <c r="A19" s="17" t="str">
        <f>'Student Records'!A22</f>
        <v>KV1017</v>
      </c>
      <c r="B19" s="17">
        <f>'Student Records'!D22</f>
        <v>7</v>
      </c>
      <c r="C19" s="17">
        <f>'Student Records'!E22</f>
        <v>4</v>
      </c>
      <c r="D19" s="17" t="str">
        <f>'Student Records'!P22</f>
        <v>Paid</v>
      </c>
      <c r="E19" s="32">
        <f>'Student Records'!J22</f>
        <v>160</v>
      </c>
      <c r="F19" s="32">
        <f>'Student Records'!J22*'Student Records'!$B$3</f>
        <v>24</v>
      </c>
      <c r="G19" s="32">
        <f t="shared" si="0"/>
        <v>184</v>
      </c>
      <c r="H19" s="32">
        <f>'Student Records'!M22</f>
        <v>184</v>
      </c>
      <c r="I19" s="32">
        <f t="shared" si="1"/>
        <v>0</v>
      </c>
    </row>
    <row r="20" spans="1:9" x14ac:dyDescent="0.35">
      <c r="A20" s="17" t="str">
        <f>'Student Records'!A23</f>
        <v>KV1018</v>
      </c>
      <c r="B20" s="17">
        <f>'Student Records'!D23</f>
        <v>8</v>
      </c>
      <c r="C20" s="17">
        <f>'Student Records'!E23</f>
        <v>5</v>
      </c>
      <c r="D20" s="17" t="str">
        <f>'Student Records'!P23</f>
        <v>Paid</v>
      </c>
      <c r="E20" s="32">
        <f>'Student Records'!J23</f>
        <v>185</v>
      </c>
      <c r="F20" s="32">
        <f>'Student Records'!J23*'Student Records'!$B$3</f>
        <v>27.75</v>
      </c>
      <c r="G20" s="32">
        <f t="shared" si="0"/>
        <v>212.75</v>
      </c>
      <c r="H20" s="32">
        <f>'Student Records'!M23</f>
        <v>212.75</v>
      </c>
      <c r="I20" s="32">
        <f t="shared" si="1"/>
        <v>0</v>
      </c>
    </row>
    <row r="21" spans="1:9" x14ac:dyDescent="0.35">
      <c r="A21" s="17" t="str">
        <f>'Student Records'!A24</f>
        <v>KV1019</v>
      </c>
      <c r="B21" s="17">
        <f>'Student Records'!D24</f>
        <v>7</v>
      </c>
      <c r="C21" s="17">
        <f>'Student Records'!E24</f>
        <v>2</v>
      </c>
      <c r="D21" s="17" t="str">
        <f>'Student Records'!P24</f>
        <v>Overdue</v>
      </c>
      <c r="E21" s="32">
        <f>'Student Records'!J24</f>
        <v>210</v>
      </c>
      <c r="F21" s="32">
        <f>'Student Records'!J24*'Student Records'!$B$3</f>
        <v>31.5</v>
      </c>
      <c r="G21" s="32">
        <f t="shared" si="0"/>
        <v>241.5</v>
      </c>
      <c r="H21" s="32">
        <f>'Student Records'!M24</f>
        <v>0</v>
      </c>
      <c r="I21" s="32">
        <f t="shared" si="1"/>
        <v>241.5</v>
      </c>
    </row>
    <row r="22" spans="1:9" x14ac:dyDescent="0.35">
      <c r="A22" s="17" t="str">
        <f>'Student Records'!A25</f>
        <v>KV1020</v>
      </c>
      <c r="B22" s="17">
        <f>'Student Records'!D25</f>
        <v>8</v>
      </c>
      <c r="C22" s="17">
        <f>'Student Records'!E25</f>
        <v>6</v>
      </c>
      <c r="D22" s="17" t="str">
        <f>'Student Records'!P25</f>
        <v>Paid</v>
      </c>
      <c r="E22" s="32">
        <f>'Student Records'!J25</f>
        <v>210</v>
      </c>
      <c r="F22" s="32">
        <f>'Student Records'!J25*'Student Records'!$B$3</f>
        <v>31.5</v>
      </c>
      <c r="G22" s="32">
        <f t="shared" si="0"/>
        <v>241.5</v>
      </c>
      <c r="H22" s="32">
        <f>'Student Records'!M25</f>
        <v>241.5</v>
      </c>
      <c r="I22" s="32">
        <f t="shared" si="1"/>
        <v>0</v>
      </c>
    </row>
    <row r="23" spans="1:9" x14ac:dyDescent="0.35">
      <c r="A23" s="17" t="str">
        <f>'Student Records'!A26</f>
        <v>KV1021</v>
      </c>
      <c r="B23" s="17">
        <f>'Student Records'!D26</f>
        <v>7</v>
      </c>
      <c r="C23" s="17">
        <f>'Student Records'!E26</f>
        <v>3</v>
      </c>
      <c r="D23" s="17" t="str">
        <f>'Student Records'!P26</f>
        <v>Due</v>
      </c>
      <c r="E23" s="32">
        <f>'Student Records'!J26</f>
        <v>60</v>
      </c>
      <c r="F23" s="32">
        <f>'Student Records'!J26*'Student Records'!$B$3</f>
        <v>9</v>
      </c>
      <c r="G23" s="32">
        <f t="shared" si="0"/>
        <v>69</v>
      </c>
      <c r="H23" s="32">
        <f>'Student Records'!M26</f>
        <v>17.25</v>
      </c>
      <c r="I23" s="32">
        <f t="shared" si="1"/>
        <v>51.75</v>
      </c>
    </row>
    <row r="24" spans="1:9" x14ac:dyDescent="0.35">
      <c r="A24" s="17" t="str">
        <f>'Student Records'!A27</f>
        <v>KV1022</v>
      </c>
      <c r="B24" s="17">
        <f>'Student Records'!D27</f>
        <v>8</v>
      </c>
      <c r="C24" s="17">
        <f>'Student Records'!E27</f>
        <v>6</v>
      </c>
      <c r="D24" s="17" t="str">
        <f>'Student Records'!P27</f>
        <v>Overdue</v>
      </c>
      <c r="E24" s="32">
        <f>'Student Records'!J27</f>
        <v>110</v>
      </c>
      <c r="F24" s="32">
        <f>'Student Records'!J27*'Student Records'!$B$3</f>
        <v>16.5</v>
      </c>
      <c r="G24" s="32">
        <f t="shared" si="0"/>
        <v>126.5</v>
      </c>
      <c r="H24" s="32">
        <f>'Student Records'!M27</f>
        <v>0</v>
      </c>
      <c r="I24" s="32">
        <f t="shared" si="1"/>
        <v>126.5</v>
      </c>
    </row>
    <row r="25" spans="1:9" x14ac:dyDescent="0.35">
      <c r="A25" s="17" t="str">
        <f>'Student Records'!A28</f>
        <v>KV1023</v>
      </c>
      <c r="B25" s="17">
        <f>'Student Records'!D28</f>
        <v>7</v>
      </c>
      <c r="C25" s="17">
        <f>'Student Records'!E28</f>
        <v>1</v>
      </c>
      <c r="D25" s="17" t="str">
        <f>'Student Records'!P28</f>
        <v>Paid</v>
      </c>
      <c r="E25" s="32">
        <f>'Student Records'!J28</f>
        <v>110</v>
      </c>
      <c r="F25" s="32">
        <f>'Student Records'!J28*'Student Records'!$B$3</f>
        <v>16.5</v>
      </c>
      <c r="G25" s="32">
        <f t="shared" si="0"/>
        <v>126.5</v>
      </c>
      <c r="H25" s="32">
        <f>'Student Records'!M28</f>
        <v>126.5</v>
      </c>
      <c r="I25" s="32">
        <f t="shared" si="1"/>
        <v>0</v>
      </c>
    </row>
    <row r="26" spans="1:9" x14ac:dyDescent="0.35">
      <c r="A26" s="17" t="str">
        <f>'Student Records'!A29</f>
        <v>KV1024</v>
      </c>
      <c r="B26" s="17">
        <f>'Student Records'!D29</f>
        <v>8</v>
      </c>
      <c r="C26" s="17">
        <f>'Student Records'!E29</f>
        <v>5</v>
      </c>
      <c r="D26" s="17" t="str">
        <f>'Student Records'!P29</f>
        <v>Paid</v>
      </c>
      <c r="E26" s="32">
        <f>'Student Records'!J29</f>
        <v>210</v>
      </c>
      <c r="F26" s="32">
        <f>'Student Records'!J29*'Student Records'!$B$3</f>
        <v>31.5</v>
      </c>
      <c r="G26" s="32">
        <f t="shared" si="0"/>
        <v>241.5</v>
      </c>
      <c r="H26" s="32">
        <f>'Student Records'!M29</f>
        <v>241.5</v>
      </c>
      <c r="I26" s="32">
        <f t="shared" si="1"/>
        <v>0</v>
      </c>
    </row>
    <row r="27" spans="1:9" x14ac:dyDescent="0.35">
      <c r="A27" s="17" t="str">
        <f>'Student Records'!A30</f>
        <v>KV1025</v>
      </c>
      <c r="B27" s="17">
        <f>'Student Records'!D30</f>
        <v>7</v>
      </c>
      <c r="C27" s="17">
        <f>'Student Records'!E30</f>
        <v>1</v>
      </c>
      <c r="D27" s="17" t="str">
        <f>'Student Records'!P30</f>
        <v>Overdue</v>
      </c>
      <c r="E27" s="32">
        <f>'Student Records'!J30</f>
        <v>160</v>
      </c>
      <c r="F27" s="32">
        <f>'Student Records'!J30*'Student Records'!$B$3</f>
        <v>24</v>
      </c>
      <c r="G27" s="32">
        <f t="shared" si="0"/>
        <v>184</v>
      </c>
      <c r="H27" s="32">
        <f>'Student Records'!M30</f>
        <v>0</v>
      </c>
      <c r="I27" s="32">
        <f t="shared" si="1"/>
        <v>184</v>
      </c>
    </row>
    <row r="28" spans="1:9" x14ac:dyDescent="0.35">
      <c r="A28" s="17" t="str">
        <f>'Student Records'!A31</f>
        <v>KV1026</v>
      </c>
      <c r="B28" s="17">
        <f>'Student Records'!D31</f>
        <v>8</v>
      </c>
      <c r="C28" s="17">
        <f>'Student Records'!E31</f>
        <v>7</v>
      </c>
      <c r="D28" s="17" t="str">
        <f>'Student Records'!P31</f>
        <v>Overdue</v>
      </c>
      <c r="E28" s="32">
        <f>'Student Records'!J31</f>
        <v>60</v>
      </c>
      <c r="F28" s="32">
        <f>'Student Records'!J31*'Student Records'!$B$3</f>
        <v>9</v>
      </c>
      <c r="G28" s="32">
        <f t="shared" si="0"/>
        <v>69</v>
      </c>
      <c r="H28" s="32">
        <f>'Student Records'!M31</f>
        <v>0</v>
      </c>
      <c r="I28" s="32">
        <f t="shared" si="1"/>
        <v>69</v>
      </c>
    </row>
    <row r="29" spans="1:9" x14ac:dyDescent="0.35">
      <c r="A29" s="17" t="str">
        <f>'Student Records'!A32</f>
        <v>KV1027</v>
      </c>
      <c r="B29" s="17">
        <f>'Student Records'!D32</f>
        <v>7</v>
      </c>
      <c r="C29" s="17">
        <f>'Student Records'!E32</f>
        <v>4</v>
      </c>
      <c r="D29" s="17" t="str">
        <f>'Student Records'!P32</f>
        <v>Overdue</v>
      </c>
      <c r="E29" s="32">
        <f>'Student Records'!J32</f>
        <v>110</v>
      </c>
      <c r="F29" s="32">
        <f>'Student Records'!J32*'Student Records'!$B$3</f>
        <v>16.5</v>
      </c>
      <c r="G29" s="32">
        <f t="shared" si="0"/>
        <v>126.5</v>
      </c>
      <c r="H29" s="32">
        <f>'Student Records'!M32</f>
        <v>0</v>
      </c>
      <c r="I29" s="32">
        <f t="shared" si="1"/>
        <v>126.5</v>
      </c>
    </row>
    <row r="30" spans="1:9" x14ac:dyDescent="0.35">
      <c r="A30" s="17" t="str">
        <f>'Student Records'!A33</f>
        <v>KV1028</v>
      </c>
      <c r="B30" s="17">
        <f>'Student Records'!D33</f>
        <v>8</v>
      </c>
      <c r="C30" s="17">
        <f>'Student Records'!E33</f>
        <v>6</v>
      </c>
      <c r="D30" s="17" t="str">
        <f>'Student Records'!P33</f>
        <v>Due</v>
      </c>
      <c r="E30" s="32">
        <f>'Student Records'!J33</f>
        <v>60</v>
      </c>
      <c r="F30" s="32">
        <f>'Student Records'!J33*'Student Records'!$B$3</f>
        <v>9</v>
      </c>
      <c r="G30" s="32">
        <f t="shared" si="0"/>
        <v>69</v>
      </c>
      <c r="H30" s="32">
        <f>'Student Records'!M33</f>
        <v>17.25</v>
      </c>
      <c r="I30" s="32">
        <f t="shared" si="1"/>
        <v>51.75</v>
      </c>
    </row>
    <row r="31" spans="1:9" x14ac:dyDescent="0.35">
      <c r="A31" s="17" t="str">
        <f>'Student Records'!A34</f>
        <v>KV1029</v>
      </c>
      <c r="B31" s="17">
        <f>'Student Records'!D34</f>
        <v>7</v>
      </c>
      <c r="C31" s="17">
        <f>'Student Records'!E34</f>
        <v>2</v>
      </c>
      <c r="D31" s="17" t="str">
        <f>'Student Records'!P34</f>
        <v>Due</v>
      </c>
      <c r="E31" s="32">
        <f>'Student Records'!J34</f>
        <v>210</v>
      </c>
      <c r="F31" s="32">
        <f>'Student Records'!J34*'Student Records'!$B$3</f>
        <v>31.5</v>
      </c>
      <c r="G31" s="32">
        <f t="shared" si="0"/>
        <v>241.5</v>
      </c>
      <c r="H31" s="32">
        <f>'Student Records'!M34</f>
        <v>60.37</v>
      </c>
      <c r="I31" s="32">
        <f t="shared" si="1"/>
        <v>181.13</v>
      </c>
    </row>
    <row r="32" spans="1:9" x14ac:dyDescent="0.35">
      <c r="A32" s="17" t="str">
        <f>'Student Records'!A35</f>
        <v>KV1030</v>
      </c>
      <c r="B32" s="17">
        <f>'Student Records'!D35</f>
        <v>8</v>
      </c>
      <c r="C32" s="17">
        <f>'Student Records'!E35</f>
        <v>5</v>
      </c>
      <c r="D32" s="17" t="str">
        <f>'Student Records'!P35</f>
        <v>Due</v>
      </c>
      <c r="E32" s="32">
        <f>'Student Records'!J35</f>
        <v>85</v>
      </c>
      <c r="F32" s="32">
        <f>'Student Records'!J35*'Student Records'!$B$3</f>
        <v>12.75</v>
      </c>
      <c r="G32" s="32">
        <f t="shared" si="0"/>
        <v>97.75</v>
      </c>
      <c r="H32" s="32">
        <f>'Student Records'!M35</f>
        <v>48.87</v>
      </c>
      <c r="I32" s="32">
        <f t="shared" si="1"/>
        <v>48.88</v>
      </c>
    </row>
    <row r="33" spans="1:9" x14ac:dyDescent="0.35">
      <c r="A33" s="17" t="str">
        <f>'Student Records'!A36</f>
        <v>KV1031</v>
      </c>
      <c r="B33" s="17">
        <f>'Student Records'!D36</f>
        <v>7</v>
      </c>
      <c r="C33" s="17">
        <f>'Student Records'!E36</f>
        <v>3</v>
      </c>
      <c r="D33" s="17" t="str">
        <f>'Student Records'!P36</f>
        <v>Due</v>
      </c>
      <c r="E33" s="32">
        <f>'Student Records'!J36</f>
        <v>110</v>
      </c>
      <c r="F33" s="32">
        <f>'Student Records'!J36*'Student Records'!$B$3</f>
        <v>16.5</v>
      </c>
      <c r="G33" s="32">
        <f t="shared" si="0"/>
        <v>126.5</v>
      </c>
      <c r="H33" s="32">
        <f>'Student Records'!M36</f>
        <v>31.62</v>
      </c>
      <c r="I33" s="32">
        <f t="shared" si="1"/>
        <v>94.88</v>
      </c>
    </row>
    <row r="34" spans="1:9" x14ac:dyDescent="0.35">
      <c r="A34" s="17" t="str">
        <f>'Student Records'!A37</f>
        <v>KV1032</v>
      </c>
      <c r="B34" s="17">
        <f>'Student Records'!D37</f>
        <v>8</v>
      </c>
      <c r="C34" s="17">
        <f>'Student Records'!E37</f>
        <v>7</v>
      </c>
      <c r="D34" s="17" t="str">
        <f>'Student Records'!P37</f>
        <v>Paid</v>
      </c>
      <c r="E34" s="32">
        <f>'Student Records'!J37</f>
        <v>110</v>
      </c>
      <c r="F34" s="32">
        <f>'Student Records'!J37*'Student Records'!$B$3</f>
        <v>16.5</v>
      </c>
      <c r="G34" s="32">
        <f t="shared" si="0"/>
        <v>126.5</v>
      </c>
      <c r="H34" s="32">
        <f>'Student Records'!M37</f>
        <v>126.5</v>
      </c>
      <c r="I34" s="32">
        <f t="shared" si="1"/>
        <v>0</v>
      </c>
    </row>
    <row r="35" spans="1:9" x14ac:dyDescent="0.35">
      <c r="A35" s="17" t="str">
        <f>'Student Records'!A38</f>
        <v>KV1033</v>
      </c>
      <c r="B35" s="17">
        <f>'Student Records'!D38</f>
        <v>7</v>
      </c>
      <c r="C35" s="17">
        <f>'Student Records'!E38</f>
        <v>1</v>
      </c>
      <c r="D35" s="17" t="str">
        <f>'Student Records'!P38</f>
        <v>Overdue</v>
      </c>
      <c r="E35" s="32">
        <f>'Student Records'!J38</f>
        <v>210</v>
      </c>
      <c r="F35" s="32">
        <f>'Student Records'!J38*'Student Records'!$B$3</f>
        <v>31.5</v>
      </c>
      <c r="G35" s="32">
        <f t="shared" ref="G35:G66" si="2">E35+F35</f>
        <v>241.5</v>
      </c>
      <c r="H35" s="32">
        <f>'Student Records'!M38</f>
        <v>0</v>
      </c>
      <c r="I35" s="32">
        <f t="shared" ref="I35:I66" si="3">G35-H35</f>
        <v>241.5</v>
      </c>
    </row>
    <row r="36" spans="1:9" x14ac:dyDescent="0.35">
      <c r="A36" s="17" t="str">
        <f>'Student Records'!A39</f>
        <v>KV1034</v>
      </c>
      <c r="B36" s="17">
        <f>'Student Records'!D39</f>
        <v>8</v>
      </c>
      <c r="C36" s="17">
        <f>'Student Records'!E39</f>
        <v>5</v>
      </c>
      <c r="D36" s="17" t="str">
        <f>'Student Records'!P39</f>
        <v>Paid</v>
      </c>
      <c r="E36" s="32">
        <f>'Student Records'!J39</f>
        <v>85</v>
      </c>
      <c r="F36" s="32">
        <f>'Student Records'!J39*'Student Records'!$B$3</f>
        <v>12.75</v>
      </c>
      <c r="G36" s="32">
        <f t="shared" si="2"/>
        <v>97.75</v>
      </c>
      <c r="H36" s="32">
        <f>'Student Records'!M39</f>
        <v>97.75</v>
      </c>
      <c r="I36" s="32">
        <f t="shared" si="3"/>
        <v>0</v>
      </c>
    </row>
    <row r="37" spans="1:9" x14ac:dyDescent="0.35">
      <c r="A37" s="17" t="str">
        <f>'Student Records'!A40</f>
        <v>KV1035</v>
      </c>
      <c r="B37" s="17">
        <f>'Student Records'!D40</f>
        <v>7</v>
      </c>
      <c r="C37" s="17">
        <f>'Student Records'!E40</f>
        <v>4</v>
      </c>
      <c r="D37" s="17" t="str">
        <f>'Student Records'!P40</f>
        <v>Paid</v>
      </c>
      <c r="E37" s="32">
        <f>'Student Records'!J40</f>
        <v>85</v>
      </c>
      <c r="F37" s="32">
        <f>'Student Records'!J40*'Student Records'!$B$3</f>
        <v>12.75</v>
      </c>
      <c r="G37" s="32">
        <f t="shared" si="2"/>
        <v>97.75</v>
      </c>
      <c r="H37" s="32">
        <f>'Student Records'!M40</f>
        <v>97.75</v>
      </c>
      <c r="I37" s="32">
        <f t="shared" si="3"/>
        <v>0</v>
      </c>
    </row>
    <row r="38" spans="1:9" x14ac:dyDescent="0.35">
      <c r="A38" s="17" t="str">
        <f>'Student Records'!A41</f>
        <v>KV1036</v>
      </c>
      <c r="B38" s="17">
        <f>'Student Records'!D41</f>
        <v>8</v>
      </c>
      <c r="C38" s="17">
        <f>'Student Records'!E41</f>
        <v>6</v>
      </c>
      <c r="D38" s="17" t="str">
        <f>'Student Records'!P41</f>
        <v>Paid</v>
      </c>
      <c r="E38" s="32">
        <f>'Student Records'!J41</f>
        <v>210</v>
      </c>
      <c r="F38" s="32">
        <f>'Student Records'!J41*'Student Records'!$B$3</f>
        <v>31.5</v>
      </c>
      <c r="G38" s="32">
        <f t="shared" si="2"/>
        <v>241.5</v>
      </c>
      <c r="H38" s="32">
        <f>'Student Records'!M41</f>
        <v>241.5</v>
      </c>
      <c r="I38" s="32">
        <f t="shared" si="3"/>
        <v>0</v>
      </c>
    </row>
    <row r="39" spans="1:9" x14ac:dyDescent="0.35">
      <c r="A39" s="17" t="str">
        <f>'Student Records'!A42</f>
        <v>KV1037</v>
      </c>
      <c r="B39" s="17">
        <f>'Student Records'!D42</f>
        <v>7</v>
      </c>
      <c r="C39" s="17">
        <f>'Student Records'!E42</f>
        <v>4</v>
      </c>
      <c r="D39" s="17" t="str">
        <f>'Student Records'!P42</f>
        <v>Paid</v>
      </c>
      <c r="E39" s="32">
        <f>'Student Records'!J42</f>
        <v>185</v>
      </c>
      <c r="F39" s="32">
        <f>'Student Records'!J42*'Student Records'!$B$3</f>
        <v>27.75</v>
      </c>
      <c r="G39" s="32">
        <f t="shared" si="2"/>
        <v>212.75</v>
      </c>
      <c r="H39" s="32">
        <f>'Student Records'!M42</f>
        <v>212.75</v>
      </c>
      <c r="I39" s="32">
        <f t="shared" si="3"/>
        <v>0</v>
      </c>
    </row>
    <row r="40" spans="1:9" x14ac:dyDescent="0.35">
      <c r="A40" s="17" t="str">
        <f>'Student Records'!A43</f>
        <v>KV1038</v>
      </c>
      <c r="B40" s="17">
        <f>'Student Records'!D43</f>
        <v>8</v>
      </c>
      <c r="C40" s="17">
        <f>'Student Records'!E43</f>
        <v>6</v>
      </c>
      <c r="D40" s="17" t="str">
        <f>'Student Records'!P43</f>
        <v>Paid</v>
      </c>
      <c r="E40" s="32">
        <f>'Student Records'!J43</f>
        <v>185</v>
      </c>
      <c r="F40" s="32">
        <f>'Student Records'!J43*'Student Records'!$B$3</f>
        <v>27.75</v>
      </c>
      <c r="G40" s="32">
        <f t="shared" si="2"/>
        <v>212.75</v>
      </c>
      <c r="H40" s="32">
        <f>'Student Records'!M43</f>
        <v>212.75</v>
      </c>
      <c r="I40" s="32">
        <f t="shared" si="3"/>
        <v>0</v>
      </c>
    </row>
    <row r="41" spans="1:9" x14ac:dyDescent="0.35">
      <c r="A41" s="17" t="str">
        <f>'Student Records'!A44</f>
        <v>KV1039</v>
      </c>
      <c r="B41" s="17">
        <f>'Student Records'!D44</f>
        <v>7</v>
      </c>
      <c r="C41" s="17">
        <f>'Student Records'!E44</f>
        <v>1</v>
      </c>
      <c r="D41" s="17" t="str">
        <f>'Student Records'!P44</f>
        <v>Paid</v>
      </c>
      <c r="E41" s="32">
        <f>'Student Records'!J44</f>
        <v>160</v>
      </c>
      <c r="F41" s="32">
        <f>'Student Records'!J44*'Student Records'!$B$3</f>
        <v>24</v>
      </c>
      <c r="G41" s="32">
        <f t="shared" si="2"/>
        <v>184</v>
      </c>
      <c r="H41" s="32">
        <f>'Student Records'!M44</f>
        <v>184</v>
      </c>
      <c r="I41" s="32">
        <f t="shared" si="3"/>
        <v>0</v>
      </c>
    </row>
    <row r="42" spans="1:9" x14ac:dyDescent="0.35">
      <c r="A42" s="17" t="str">
        <f>'Student Records'!A45</f>
        <v>KV1040</v>
      </c>
      <c r="B42" s="17">
        <f>'Student Records'!D45</f>
        <v>8</v>
      </c>
      <c r="C42" s="17">
        <f>'Student Records'!E45</f>
        <v>8</v>
      </c>
      <c r="D42" s="17" t="str">
        <f>'Student Records'!P45</f>
        <v>Due</v>
      </c>
      <c r="E42" s="32">
        <f>'Student Records'!J45</f>
        <v>160</v>
      </c>
      <c r="F42" s="32">
        <f>'Student Records'!J45*'Student Records'!$B$3</f>
        <v>24</v>
      </c>
      <c r="G42" s="32">
        <f t="shared" si="2"/>
        <v>184</v>
      </c>
      <c r="H42" s="32">
        <f>'Student Records'!M45</f>
        <v>46</v>
      </c>
      <c r="I42" s="32">
        <f t="shared" si="3"/>
        <v>138</v>
      </c>
    </row>
    <row r="43" spans="1:9" x14ac:dyDescent="0.35">
      <c r="A43" s="17" t="str">
        <f>'Student Records'!A46</f>
        <v>KV1041</v>
      </c>
      <c r="B43" s="17">
        <f>'Student Records'!D46</f>
        <v>7</v>
      </c>
      <c r="C43" s="17">
        <f>'Student Records'!E46</f>
        <v>1</v>
      </c>
      <c r="D43" s="17" t="str">
        <f>'Student Records'!P46</f>
        <v>Overdue</v>
      </c>
      <c r="E43" s="32">
        <f>'Student Records'!J46</f>
        <v>85</v>
      </c>
      <c r="F43" s="32">
        <f>'Student Records'!J46*'Student Records'!$B$3</f>
        <v>12.75</v>
      </c>
      <c r="G43" s="32">
        <f t="shared" si="2"/>
        <v>97.75</v>
      </c>
      <c r="H43" s="32">
        <f>'Student Records'!M46</f>
        <v>0</v>
      </c>
      <c r="I43" s="32">
        <f t="shared" si="3"/>
        <v>97.75</v>
      </c>
    </row>
    <row r="44" spans="1:9" x14ac:dyDescent="0.35">
      <c r="A44" s="17" t="str">
        <f>'Student Records'!A47</f>
        <v>KV1042</v>
      </c>
      <c r="B44" s="17">
        <f>'Student Records'!D47</f>
        <v>8</v>
      </c>
      <c r="C44" s="17">
        <f>'Student Records'!E47</f>
        <v>7</v>
      </c>
      <c r="D44" s="17" t="str">
        <f>'Student Records'!P47</f>
        <v>Due</v>
      </c>
      <c r="E44" s="32">
        <f>'Student Records'!J47</f>
        <v>60</v>
      </c>
      <c r="F44" s="32">
        <f>'Student Records'!J47*'Student Records'!$B$3</f>
        <v>9</v>
      </c>
      <c r="G44" s="32">
        <f t="shared" si="2"/>
        <v>69</v>
      </c>
      <c r="H44" s="32">
        <f>'Student Records'!M47</f>
        <v>34.5</v>
      </c>
      <c r="I44" s="32">
        <f t="shared" si="3"/>
        <v>34.5</v>
      </c>
    </row>
    <row r="45" spans="1:9" x14ac:dyDescent="0.35">
      <c r="A45" s="17" t="str">
        <f>'Student Records'!A48</f>
        <v>KV1043</v>
      </c>
      <c r="B45" s="17">
        <f>'Student Records'!D48</f>
        <v>7</v>
      </c>
      <c r="C45" s="17">
        <f>'Student Records'!E48</f>
        <v>1</v>
      </c>
      <c r="D45" s="17" t="str">
        <f>'Student Records'!P48</f>
        <v>Paid</v>
      </c>
      <c r="E45" s="32">
        <f>'Student Records'!J48</f>
        <v>135</v>
      </c>
      <c r="F45" s="32">
        <f>'Student Records'!J48*'Student Records'!$B$3</f>
        <v>20.25</v>
      </c>
      <c r="G45" s="32">
        <f t="shared" si="2"/>
        <v>155.25</v>
      </c>
      <c r="H45" s="32">
        <f>'Student Records'!M48</f>
        <v>155.25</v>
      </c>
      <c r="I45" s="32">
        <f t="shared" si="3"/>
        <v>0</v>
      </c>
    </row>
    <row r="46" spans="1:9" x14ac:dyDescent="0.35">
      <c r="A46" s="17" t="str">
        <f>'Student Records'!A49</f>
        <v>KV1044</v>
      </c>
      <c r="B46" s="17">
        <f>'Student Records'!D49</f>
        <v>8</v>
      </c>
      <c r="C46" s="17">
        <f>'Student Records'!E49</f>
        <v>5</v>
      </c>
      <c r="D46" s="17" t="str">
        <f>'Student Records'!P49</f>
        <v>Paid</v>
      </c>
      <c r="E46" s="32">
        <f>'Student Records'!J49</f>
        <v>85</v>
      </c>
      <c r="F46" s="32">
        <f>'Student Records'!J49*'Student Records'!$B$3</f>
        <v>12.75</v>
      </c>
      <c r="G46" s="32">
        <f t="shared" si="2"/>
        <v>97.75</v>
      </c>
      <c r="H46" s="32">
        <f>'Student Records'!M49</f>
        <v>97.75</v>
      </c>
      <c r="I46" s="32">
        <f t="shared" si="3"/>
        <v>0</v>
      </c>
    </row>
    <row r="47" spans="1:9" x14ac:dyDescent="0.35">
      <c r="A47" s="17" t="str">
        <f>'Student Records'!A50</f>
        <v>KV1045</v>
      </c>
      <c r="B47" s="17">
        <f>'Student Records'!D50</f>
        <v>7</v>
      </c>
      <c r="C47" s="17">
        <f>'Student Records'!E50</f>
        <v>3</v>
      </c>
      <c r="D47" s="17" t="str">
        <f>'Student Records'!P50</f>
        <v>Overdue</v>
      </c>
      <c r="E47" s="32">
        <f>'Student Records'!J50</f>
        <v>160</v>
      </c>
      <c r="F47" s="32">
        <f>'Student Records'!J50*'Student Records'!$B$3</f>
        <v>24</v>
      </c>
      <c r="G47" s="32">
        <f t="shared" si="2"/>
        <v>184</v>
      </c>
      <c r="H47" s="32">
        <f>'Student Records'!M50</f>
        <v>0</v>
      </c>
      <c r="I47" s="32">
        <f t="shared" si="3"/>
        <v>184</v>
      </c>
    </row>
    <row r="48" spans="1:9" x14ac:dyDescent="0.35">
      <c r="A48" s="17" t="str">
        <f>'Student Records'!A51</f>
        <v>KV1046</v>
      </c>
      <c r="B48" s="17">
        <f>'Student Records'!D51</f>
        <v>8</v>
      </c>
      <c r="C48" s="17">
        <f>'Student Records'!E51</f>
        <v>8</v>
      </c>
      <c r="D48" s="17" t="str">
        <f>'Student Records'!P51</f>
        <v>Due</v>
      </c>
      <c r="E48" s="32">
        <f>'Student Records'!J51</f>
        <v>85</v>
      </c>
      <c r="F48" s="32">
        <f>'Student Records'!J51*'Student Records'!$B$3</f>
        <v>12.75</v>
      </c>
      <c r="G48" s="32">
        <f t="shared" si="2"/>
        <v>97.75</v>
      </c>
      <c r="H48" s="32">
        <f>'Student Records'!M51</f>
        <v>24.44</v>
      </c>
      <c r="I48" s="32">
        <f t="shared" si="3"/>
        <v>73.31</v>
      </c>
    </row>
    <row r="49" spans="1:9" x14ac:dyDescent="0.35">
      <c r="A49" s="17" t="str">
        <f>'Student Records'!A52</f>
        <v>KV1047</v>
      </c>
      <c r="B49" s="17">
        <f>'Student Records'!D52</f>
        <v>7</v>
      </c>
      <c r="C49" s="17">
        <f>'Student Records'!E52</f>
        <v>2</v>
      </c>
      <c r="D49" s="17" t="str">
        <f>'Student Records'!P52</f>
        <v>Due</v>
      </c>
      <c r="E49" s="32">
        <f>'Student Records'!J52</f>
        <v>160</v>
      </c>
      <c r="F49" s="32">
        <f>'Student Records'!J52*'Student Records'!$B$3</f>
        <v>24</v>
      </c>
      <c r="G49" s="32">
        <f t="shared" si="2"/>
        <v>184</v>
      </c>
      <c r="H49" s="32">
        <f>'Student Records'!M52</f>
        <v>92</v>
      </c>
      <c r="I49" s="32">
        <f t="shared" si="3"/>
        <v>92</v>
      </c>
    </row>
    <row r="50" spans="1:9" x14ac:dyDescent="0.35">
      <c r="A50" s="17" t="str">
        <f>'Student Records'!A53</f>
        <v>KV1048</v>
      </c>
      <c r="B50" s="17">
        <f>'Student Records'!D53</f>
        <v>8</v>
      </c>
      <c r="C50" s="17">
        <f>'Student Records'!E53</f>
        <v>5</v>
      </c>
      <c r="D50" s="17" t="str">
        <f>'Student Records'!P53</f>
        <v>Paid</v>
      </c>
      <c r="E50" s="32">
        <f>'Student Records'!J53</f>
        <v>135</v>
      </c>
      <c r="F50" s="32">
        <f>'Student Records'!J53*'Student Records'!$B$3</f>
        <v>20.25</v>
      </c>
      <c r="G50" s="32">
        <f t="shared" si="2"/>
        <v>155.25</v>
      </c>
      <c r="H50" s="32">
        <f>'Student Records'!M53</f>
        <v>155.25</v>
      </c>
      <c r="I50" s="32">
        <f t="shared" si="3"/>
        <v>0</v>
      </c>
    </row>
    <row r="51" spans="1:9" x14ac:dyDescent="0.35">
      <c r="A51" s="17" t="str">
        <f>'Student Records'!A54</f>
        <v>KV1049</v>
      </c>
      <c r="B51" s="17">
        <f>'Student Records'!D54</f>
        <v>7</v>
      </c>
      <c r="C51" s="17">
        <f>'Student Records'!E54</f>
        <v>1</v>
      </c>
      <c r="D51" s="17" t="str">
        <f>'Student Records'!P54</f>
        <v>Overdue</v>
      </c>
      <c r="E51" s="32">
        <f>'Student Records'!J54</f>
        <v>135</v>
      </c>
      <c r="F51" s="32">
        <f>'Student Records'!J54*'Student Records'!$B$3</f>
        <v>20.25</v>
      </c>
      <c r="G51" s="32">
        <f t="shared" si="2"/>
        <v>155.25</v>
      </c>
      <c r="H51" s="32">
        <f>'Student Records'!M54</f>
        <v>0</v>
      </c>
      <c r="I51" s="32">
        <f t="shared" si="3"/>
        <v>155.25</v>
      </c>
    </row>
    <row r="52" spans="1:9" x14ac:dyDescent="0.35">
      <c r="A52" s="17" t="str">
        <f>'Student Records'!A55</f>
        <v>KV1050</v>
      </c>
      <c r="B52" s="17">
        <f>'Student Records'!D55</f>
        <v>8</v>
      </c>
      <c r="C52" s="17">
        <f>'Student Records'!E55</f>
        <v>8</v>
      </c>
      <c r="D52" s="17" t="str">
        <f>'Student Records'!P55</f>
        <v>Due</v>
      </c>
      <c r="E52" s="32">
        <f>'Student Records'!J55</f>
        <v>85</v>
      </c>
      <c r="F52" s="32">
        <f>'Student Records'!J55*'Student Records'!$B$3</f>
        <v>12.75</v>
      </c>
      <c r="G52" s="32">
        <f t="shared" si="2"/>
        <v>97.75</v>
      </c>
      <c r="H52" s="32">
        <f>'Student Records'!M55</f>
        <v>24.44</v>
      </c>
      <c r="I52" s="32">
        <f t="shared" si="3"/>
        <v>73.31</v>
      </c>
    </row>
    <row r="53" spans="1:9" x14ac:dyDescent="0.35">
      <c r="A53" s="17" t="str">
        <f>'Student Records'!A56</f>
        <v>KV1051</v>
      </c>
      <c r="B53" s="17">
        <f>'Student Records'!D56</f>
        <v>7</v>
      </c>
      <c r="C53" s="17">
        <f>'Student Records'!E56</f>
        <v>2</v>
      </c>
      <c r="D53" s="17" t="str">
        <f>'Student Records'!P56</f>
        <v>Paid</v>
      </c>
      <c r="E53" s="32">
        <f>'Student Records'!J56</f>
        <v>135</v>
      </c>
      <c r="F53" s="32">
        <f>'Student Records'!J56*'Student Records'!$B$3</f>
        <v>20.25</v>
      </c>
      <c r="G53" s="32">
        <f t="shared" si="2"/>
        <v>155.25</v>
      </c>
      <c r="H53" s="32">
        <f>'Student Records'!M56</f>
        <v>155.25</v>
      </c>
      <c r="I53" s="32">
        <f t="shared" si="3"/>
        <v>0</v>
      </c>
    </row>
    <row r="54" spans="1:9" x14ac:dyDescent="0.35">
      <c r="A54" s="17" t="str">
        <f>'Student Records'!A57</f>
        <v>KV1052</v>
      </c>
      <c r="B54" s="17">
        <f>'Student Records'!D57</f>
        <v>8</v>
      </c>
      <c r="C54" s="17">
        <f>'Student Records'!E57</f>
        <v>6</v>
      </c>
      <c r="D54" s="17" t="str">
        <f>'Student Records'!P57</f>
        <v>Paid</v>
      </c>
      <c r="E54" s="32">
        <f>'Student Records'!J57</f>
        <v>60</v>
      </c>
      <c r="F54" s="32">
        <f>'Student Records'!J57*'Student Records'!$B$3</f>
        <v>9</v>
      </c>
      <c r="G54" s="32">
        <f t="shared" si="2"/>
        <v>69</v>
      </c>
      <c r="H54" s="32">
        <f>'Student Records'!M57</f>
        <v>69</v>
      </c>
      <c r="I54" s="32">
        <f t="shared" si="3"/>
        <v>0</v>
      </c>
    </row>
    <row r="55" spans="1:9" x14ac:dyDescent="0.35">
      <c r="A55" s="17" t="str">
        <f>'Student Records'!A58</f>
        <v>KV1053</v>
      </c>
      <c r="B55" s="17">
        <f>'Student Records'!D58</f>
        <v>7</v>
      </c>
      <c r="C55" s="17">
        <f>'Student Records'!E58</f>
        <v>1</v>
      </c>
      <c r="D55" s="17" t="str">
        <f>'Student Records'!P58</f>
        <v>Paid</v>
      </c>
      <c r="E55" s="32">
        <f>'Student Records'!J58</f>
        <v>210</v>
      </c>
      <c r="F55" s="32">
        <f>'Student Records'!J58*'Student Records'!$B$3</f>
        <v>31.5</v>
      </c>
      <c r="G55" s="32">
        <f t="shared" si="2"/>
        <v>241.5</v>
      </c>
      <c r="H55" s="32">
        <f>'Student Records'!M58</f>
        <v>241.5</v>
      </c>
      <c r="I55" s="32">
        <f t="shared" si="3"/>
        <v>0</v>
      </c>
    </row>
    <row r="56" spans="1:9" x14ac:dyDescent="0.35">
      <c r="A56" s="17" t="str">
        <f>'Student Records'!A59</f>
        <v>KV1054</v>
      </c>
      <c r="B56" s="17">
        <f>'Student Records'!D59</f>
        <v>8</v>
      </c>
      <c r="C56" s="17">
        <f>'Student Records'!E59</f>
        <v>5</v>
      </c>
      <c r="D56" s="17" t="str">
        <f>'Student Records'!P59</f>
        <v>Paid</v>
      </c>
      <c r="E56" s="32">
        <f>'Student Records'!J59</f>
        <v>135</v>
      </c>
      <c r="F56" s="32">
        <f>'Student Records'!J59*'Student Records'!$B$3</f>
        <v>20.25</v>
      </c>
      <c r="G56" s="32">
        <f t="shared" si="2"/>
        <v>155.25</v>
      </c>
      <c r="H56" s="32">
        <f>'Student Records'!M59</f>
        <v>155.25</v>
      </c>
      <c r="I56" s="32">
        <f t="shared" si="3"/>
        <v>0</v>
      </c>
    </row>
    <row r="57" spans="1:9" x14ac:dyDescent="0.35">
      <c r="A57" s="17" t="str">
        <f>'Student Records'!A60</f>
        <v>KV1055</v>
      </c>
      <c r="B57" s="17">
        <f>'Student Records'!D60</f>
        <v>7</v>
      </c>
      <c r="C57" s="17">
        <f>'Student Records'!E60</f>
        <v>1</v>
      </c>
      <c r="D57" s="17" t="str">
        <f>'Student Records'!P60</f>
        <v>Paid</v>
      </c>
      <c r="E57" s="32">
        <f>'Student Records'!J60</f>
        <v>60</v>
      </c>
      <c r="F57" s="32">
        <f>'Student Records'!J60*'Student Records'!$B$3</f>
        <v>9</v>
      </c>
      <c r="G57" s="32">
        <f t="shared" si="2"/>
        <v>69</v>
      </c>
      <c r="H57" s="32">
        <f>'Student Records'!M60</f>
        <v>69</v>
      </c>
      <c r="I57" s="32">
        <f t="shared" si="3"/>
        <v>0</v>
      </c>
    </row>
    <row r="58" spans="1:9" x14ac:dyDescent="0.35">
      <c r="A58" s="17" t="str">
        <f>'Student Records'!A61</f>
        <v>KV1056</v>
      </c>
      <c r="B58" s="17">
        <f>'Student Records'!D61</f>
        <v>8</v>
      </c>
      <c r="C58" s="17">
        <f>'Student Records'!E61</f>
        <v>8</v>
      </c>
      <c r="D58" s="17" t="str">
        <f>'Student Records'!P61</f>
        <v>Paid</v>
      </c>
      <c r="E58" s="32">
        <f>'Student Records'!J61</f>
        <v>85</v>
      </c>
      <c r="F58" s="32">
        <f>'Student Records'!J61*'Student Records'!$B$3</f>
        <v>12.75</v>
      </c>
      <c r="G58" s="32">
        <f t="shared" si="2"/>
        <v>97.75</v>
      </c>
      <c r="H58" s="32">
        <f>'Student Records'!M61</f>
        <v>97.75</v>
      </c>
      <c r="I58" s="32">
        <f t="shared" si="3"/>
        <v>0</v>
      </c>
    </row>
    <row r="59" spans="1:9" x14ac:dyDescent="0.35">
      <c r="A59" s="17" t="str">
        <f>'Student Records'!A62</f>
        <v>KV1057</v>
      </c>
      <c r="B59" s="17">
        <f>'Student Records'!D62</f>
        <v>7</v>
      </c>
      <c r="C59" s="17">
        <f>'Student Records'!E62</f>
        <v>3</v>
      </c>
      <c r="D59" s="17" t="str">
        <f>'Student Records'!P62</f>
        <v>Paid</v>
      </c>
      <c r="E59" s="32">
        <f>'Student Records'!J62</f>
        <v>110</v>
      </c>
      <c r="F59" s="32">
        <f>'Student Records'!J62*'Student Records'!$B$3</f>
        <v>16.5</v>
      </c>
      <c r="G59" s="32">
        <f t="shared" si="2"/>
        <v>126.5</v>
      </c>
      <c r="H59" s="32">
        <f>'Student Records'!M62</f>
        <v>126.5</v>
      </c>
      <c r="I59" s="32">
        <f t="shared" si="3"/>
        <v>0</v>
      </c>
    </row>
    <row r="60" spans="1:9" x14ac:dyDescent="0.35">
      <c r="A60" s="17" t="str">
        <f>'Student Records'!A63</f>
        <v>KV1058</v>
      </c>
      <c r="B60" s="17">
        <f>'Student Records'!D63</f>
        <v>8</v>
      </c>
      <c r="C60" s="17">
        <f>'Student Records'!E63</f>
        <v>5</v>
      </c>
      <c r="D60" s="17" t="str">
        <f>'Student Records'!P63</f>
        <v>Paid</v>
      </c>
      <c r="E60" s="32">
        <f>'Student Records'!J63</f>
        <v>85</v>
      </c>
      <c r="F60" s="32">
        <f>'Student Records'!J63*'Student Records'!$B$3</f>
        <v>12.75</v>
      </c>
      <c r="G60" s="32">
        <f t="shared" si="2"/>
        <v>97.75</v>
      </c>
      <c r="H60" s="32">
        <f>'Student Records'!M63</f>
        <v>97.75</v>
      </c>
      <c r="I60" s="32">
        <f t="shared" si="3"/>
        <v>0</v>
      </c>
    </row>
    <row r="61" spans="1:9" x14ac:dyDescent="0.35">
      <c r="A61" s="17" t="str">
        <f>'Student Records'!A64</f>
        <v>KV1059</v>
      </c>
      <c r="B61" s="17">
        <f>'Student Records'!D64</f>
        <v>7</v>
      </c>
      <c r="C61" s="17">
        <f>'Student Records'!E64</f>
        <v>3</v>
      </c>
      <c r="D61" s="17" t="str">
        <f>'Student Records'!P64</f>
        <v>Overdue</v>
      </c>
      <c r="E61" s="32">
        <f>'Student Records'!J64</f>
        <v>185</v>
      </c>
      <c r="F61" s="32">
        <f>'Student Records'!J64*'Student Records'!$B$3</f>
        <v>27.75</v>
      </c>
      <c r="G61" s="32">
        <f t="shared" si="2"/>
        <v>212.75</v>
      </c>
      <c r="H61" s="32">
        <f>'Student Records'!M64</f>
        <v>0</v>
      </c>
      <c r="I61" s="32">
        <f t="shared" si="3"/>
        <v>212.75</v>
      </c>
    </row>
    <row r="62" spans="1:9" x14ac:dyDescent="0.35">
      <c r="A62" s="17" t="str">
        <f>'Student Records'!A65</f>
        <v>KV1060</v>
      </c>
      <c r="B62" s="17">
        <f>'Student Records'!D65</f>
        <v>8</v>
      </c>
      <c r="C62" s="17">
        <f>'Student Records'!E65</f>
        <v>5</v>
      </c>
      <c r="D62" s="17" t="str">
        <f>'Student Records'!P65</f>
        <v>Paid</v>
      </c>
      <c r="E62" s="32">
        <f>'Student Records'!J65</f>
        <v>185</v>
      </c>
      <c r="F62" s="32">
        <f>'Student Records'!J65*'Student Records'!$B$3</f>
        <v>27.75</v>
      </c>
      <c r="G62" s="32">
        <f t="shared" si="2"/>
        <v>212.75</v>
      </c>
      <c r="H62" s="32">
        <f>'Student Records'!M65</f>
        <v>212.75</v>
      </c>
      <c r="I62" s="32">
        <f t="shared" si="3"/>
        <v>0</v>
      </c>
    </row>
    <row r="63" spans="1:9" x14ac:dyDescent="0.35">
      <c r="A63" s="17" t="str">
        <f>'Student Records'!A66</f>
        <v>KV1061</v>
      </c>
      <c r="B63" s="17">
        <f>'Student Records'!D66</f>
        <v>7</v>
      </c>
      <c r="C63" s="17">
        <f>'Student Records'!E66</f>
        <v>1</v>
      </c>
      <c r="D63" s="17" t="str">
        <f>'Student Records'!P66</f>
        <v>Due</v>
      </c>
      <c r="E63" s="32">
        <f>'Student Records'!J66</f>
        <v>135</v>
      </c>
      <c r="F63" s="32">
        <f>'Student Records'!J66*'Student Records'!$B$3</f>
        <v>20.25</v>
      </c>
      <c r="G63" s="32">
        <f t="shared" si="2"/>
        <v>155.25</v>
      </c>
      <c r="H63" s="32">
        <f>'Student Records'!M66</f>
        <v>38.81</v>
      </c>
      <c r="I63" s="32">
        <f t="shared" si="3"/>
        <v>116.44</v>
      </c>
    </row>
    <row r="64" spans="1:9" x14ac:dyDescent="0.35">
      <c r="A64" s="17" t="str">
        <f>'Student Records'!A67</f>
        <v>KV1062</v>
      </c>
      <c r="B64" s="17">
        <f>'Student Records'!D67</f>
        <v>8</v>
      </c>
      <c r="C64" s="17">
        <f>'Student Records'!E67</f>
        <v>6</v>
      </c>
      <c r="D64" s="17" t="str">
        <f>'Student Records'!P67</f>
        <v>Due</v>
      </c>
      <c r="E64" s="32">
        <f>'Student Records'!J67</f>
        <v>60</v>
      </c>
      <c r="F64" s="32">
        <f>'Student Records'!J67*'Student Records'!$B$3</f>
        <v>9</v>
      </c>
      <c r="G64" s="32">
        <f t="shared" si="2"/>
        <v>69</v>
      </c>
      <c r="H64" s="32">
        <f>'Student Records'!M67</f>
        <v>34.5</v>
      </c>
      <c r="I64" s="32">
        <f t="shared" si="3"/>
        <v>34.5</v>
      </c>
    </row>
    <row r="65" spans="1:9" x14ac:dyDescent="0.35">
      <c r="A65" s="17" t="str">
        <f>'Student Records'!A68</f>
        <v>KV1063</v>
      </c>
      <c r="B65" s="17">
        <f>'Student Records'!D68</f>
        <v>7</v>
      </c>
      <c r="C65" s="17">
        <f>'Student Records'!E68</f>
        <v>1</v>
      </c>
      <c r="D65" s="17" t="str">
        <f>'Student Records'!P68</f>
        <v>Paid</v>
      </c>
      <c r="E65" s="32">
        <f>'Student Records'!J68</f>
        <v>85</v>
      </c>
      <c r="F65" s="32">
        <f>'Student Records'!J68*'Student Records'!$B$3</f>
        <v>12.75</v>
      </c>
      <c r="G65" s="32">
        <f t="shared" si="2"/>
        <v>97.75</v>
      </c>
      <c r="H65" s="32">
        <f>'Student Records'!M68</f>
        <v>97.75</v>
      </c>
      <c r="I65" s="32">
        <f t="shared" si="3"/>
        <v>0</v>
      </c>
    </row>
    <row r="66" spans="1:9" x14ac:dyDescent="0.35">
      <c r="A66" s="17" t="str">
        <f>'Student Records'!A69</f>
        <v>KV1064</v>
      </c>
      <c r="B66" s="17">
        <f>'Student Records'!D69</f>
        <v>8</v>
      </c>
      <c r="C66" s="17">
        <f>'Student Records'!E69</f>
        <v>6</v>
      </c>
      <c r="D66" s="17" t="str">
        <f>'Student Records'!P69</f>
        <v>Paid</v>
      </c>
      <c r="E66" s="32">
        <f>'Student Records'!J69</f>
        <v>210</v>
      </c>
      <c r="F66" s="32">
        <f>'Student Records'!J69*'Student Records'!$B$3</f>
        <v>31.5</v>
      </c>
      <c r="G66" s="32">
        <f t="shared" si="2"/>
        <v>241.5</v>
      </c>
      <c r="H66" s="32">
        <f>'Student Records'!M69</f>
        <v>241.5</v>
      </c>
      <c r="I66" s="32">
        <f t="shared" si="3"/>
        <v>0</v>
      </c>
    </row>
    <row r="67" spans="1:9" x14ac:dyDescent="0.35">
      <c r="A67" s="17" t="str">
        <f>'Student Records'!A70</f>
        <v>KV1065</v>
      </c>
      <c r="B67" s="17">
        <f>'Student Records'!D70</f>
        <v>7</v>
      </c>
      <c r="C67" s="17">
        <f>'Student Records'!E70</f>
        <v>1</v>
      </c>
      <c r="D67" s="17" t="str">
        <f>'Student Records'!P70</f>
        <v>Overdue</v>
      </c>
      <c r="E67" s="32">
        <f>'Student Records'!J70</f>
        <v>85</v>
      </c>
      <c r="F67" s="32">
        <f>'Student Records'!J70*'Student Records'!$B$3</f>
        <v>12.75</v>
      </c>
      <c r="G67" s="32">
        <f t="shared" ref="G67:G98" si="4">E67+F67</f>
        <v>97.75</v>
      </c>
      <c r="H67" s="32">
        <f>'Student Records'!M70</f>
        <v>0</v>
      </c>
      <c r="I67" s="32">
        <f t="shared" ref="I67:I98" si="5">G67-H67</f>
        <v>97.75</v>
      </c>
    </row>
    <row r="68" spans="1:9" x14ac:dyDescent="0.35">
      <c r="A68" s="17" t="str">
        <f>'Student Records'!A71</f>
        <v>KV1066</v>
      </c>
      <c r="B68" s="17">
        <f>'Student Records'!D71</f>
        <v>8</v>
      </c>
      <c r="C68" s="17">
        <f>'Student Records'!E71</f>
        <v>6</v>
      </c>
      <c r="D68" s="17" t="str">
        <f>'Student Records'!P71</f>
        <v>Paid</v>
      </c>
      <c r="E68" s="32">
        <f>'Student Records'!J71</f>
        <v>210</v>
      </c>
      <c r="F68" s="32">
        <f>'Student Records'!J71*'Student Records'!$B$3</f>
        <v>31.5</v>
      </c>
      <c r="G68" s="32">
        <f t="shared" si="4"/>
        <v>241.5</v>
      </c>
      <c r="H68" s="32">
        <f>'Student Records'!M71</f>
        <v>241.5</v>
      </c>
      <c r="I68" s="32">
        <f t="shared" si="5"/>
        <v>0</v>
      </c>
    </row>
    <row r="69" spans="1:9" x14ac:dyDescent="0.35">
      <c r="A69" s="17" t="str">
        <f>'Student Records'!A72</f>
        <v>KV1067</v>
      </c>
      <c r="B69" s="17">
        <f>'Student Records'!D72</f>
        <v>7</v>
      </c>
      <c r="C69" s="17">
        <f>'Student Records'!E72</f>
        <v>1</v>
      </c>
      <c r="D69" s="17" t="str">
        <f>'Student Records'!P72</f>
        <v>Due</v>
      </c>
      <c r="E69" s="32">
        <f>'Student Records'!J72</f>
        <v>210</v>
      </c>
      <c r="F69" s="32">
        <f>'Student Records'!J72*'Student Records'!$B$3</f>
        <v>31.5</v>
      </c>
      <c r="G69" s="32">
        <f t="shared" si="4"/>
        <v>241.5</v>
      </c>
      <c r="H69" s="32">
        <f>'Student Records'!M72</f>
        <v>144.9</v>
      </c>
      <c r="I69" s="32">
        <f t="shared" si="5"/>
        <v>96.6</v>
      </c>
    </row>
    <row r="70" spans="1:9" x14ac:dyDescent="0.35">
      <c r="A70" s="17" t="str">
        <f>'Student Records'!A73</f>
        <v>KV1068</v>
      </c>
      <c r="B70" s="17">
        <f>'Student Records'!D73</f>
        <v>8</v>
      </c>
      <c r="C70" s="17">
        <f>'Student Records'!E73</f>
        <v>5</v>
      </c>
      <c r="D70" s="17" t="str">
        <f>'Student Records'!P73</f>
        <v>Paid</v>
      </c>
      <c r="E70" s="32">
        <f>'Student Records'!J73</f>
        <v>110</v>
      </c>
      <c r="F70" s="32">
        <f>'Student Records'!J73*'Student Records'!$B$3</f>
        <v>16.5</v>
      </c>
      <c r="G70" s="32">
        <f t="shared" si="4"/>
        <v>126.5</v>
      </c>
      <c r="H70" s="32">
        <f>'Student Records'!M73</f>
        <v>126.5</v>
      </c>
      <c r="I70" s="32">
        <f t="shared" si="5"/>
        <v>0</v>
      </c>
    </row>
    <row r="71" spans="1:9" x14ac:dyDescent="0.35">
      <c r="A71" s="17" t="str">
        <f>'Student Records'!A74</f>
        <v>KV1069</v>
      </c>
      <c r="B71" s="17">
        <f>'Student Records'!D74</f>
        <v>7</v>
      </c>
      <c r="C71" s="17">
        <f>'Student Records'!E74</f>
        <v>4</v>
      </c>
      <c r="D71" s="17" t="str">
        <f>'Student Records'!P74</f>
        <v>Paid</v>
      </c>
      <c r="E71" s="32">
        <f>'Student Records'!J74</f>
        <v>185</v>
      </c>
      <c r="F71" s="32">
        <f>'Student Records'!J74*'Student Records'!$B$3</f>
        <v>27.75</v>
      </c>
      <c r="G71" s="32">
        <f t="shared" si="4"/>
        <v>212.75</v>
      </c>
      <c r="H71" s="32">
        <f>'Student Records'!M74</f>
        <v>212.75</v>
      </c>
      <c r="I71" s="32">
        <f t="shared" si="5"/>
        <v>0</v>
      </c>
    </row>
    <row r="72" spans="1:9" x14ac:dyDescent="0.35">
      <c r="A72" s="17" t="str">
        <f>'Student Records'!A75</f>
        <v>KV1070</v>
      </c>
      <c r="B72" s="17">
        <f>'Student Records'!D75</f>
        <v>8</v>
      </c>
      <c r="C72" s="17">
        <f>'Student Records'!E75</f>
        <v>7</v>
      </c>
      <c r="D72" s="17" t="str">
        <f>'Student Records'!P75</f>
        <v>Paid</v>
      </c>
      <c r="E72" s="32">
        <f>'Student Records'!J75</f>
        <v>210</v>
      </c>
      <c r="F72" s="32">
        <f>'Student Records'!J75*'Student Records'!$B$3</f>
        <v>31.5</v>
      </c>
      <c r="G72" s="32">
        <f t="shared" si="4"/>
        <v>241.5</v>
      </c>
      <c r="H72" s="32">
        <f>'Student Records'!M75</f>
        <v>241.5</v>
      </c>
      <c r="I72" s="32">
        <f t="shared" si="5"/>
        <v>0</v>
      </c>
    </row>
    <row r="73" spans="1:9" x14ac:dyDescent="0.35">
      <c r="A73" s="17" t="str">
        <f>'Student Records'!A76</f>
        <v>KV1071</v>
      </c>
      <c r="B73" s="17">
        <f>'Student Records'!D76</f>
        <v>7</v>
      </c>
      <c r="C73" s="17">
        <f>'Student Records'!E76</f>
        <v>2</v>
      </c>
      <c r="D73" s="17" t="str">
        <f>'Student Records'!P76</f>
        <v>Paid</v>
      </c>
      <c r="E73" s="32">
        <f>'Student Records'!J76</f>
        <v>60</v>
      </c>
      <c r="F73" s="32">
        <f>'Student Records'!J76*'Student Records'!$B$3</f>
        <v>9</v>
      </c>
      <c r="G73" s="32">
        <f t="shared" si="4"/>
        <v>69</v>
      </c>
      <c r="H73" s="32">
        <f>'Student Records'!M76</f>
        <v>69</v>
      </c>
      <c r="I73" s="32">
        <f t="shared" si="5"/>
        <v>0</v>
      </c>
    </row>
    <row r="74" spans="1:9" x14ac:dyDescent="0.35">
      <c r="A74" s="17" t="str">
        <f>'Student Records'!A77</f>
        <v>KV1072</v>
      </c>
      <c r="B74" s="17">
        <f>'Student Records'!D77</f>
        <v>8</v>
      </c>
      <c r="C74" s="17">
        <f>'Student Records'!E77</f>
        <v>7</v>
      </c>
      <c r="D74" s="17" t="str">
        <f>'Student Records'!P77</f>
        <v>Paid</v>
      </c>
      <c r="E74" s="32">
        <f>'Student Records'!J77</f>
        <v>160</v>
      </c>
      <c r="F74" s="32">
        <f>'Student Records'!J77*'Student Records'!$B$3</f>
        <v>24</v>
      </c>
      <c r="G74" s="32">
        <f t="shared" si="4"/>
        <v>184</v>
      </c>
      <c r="H74" s="32">
        <f>'Student Records'!M77</f>
        <v>184</v>
      </c>
      <c r="I74" s="32">
        <f t="shared" si="5"/>
        <v>0</v>
      </c>
    </row>
    <row r="75" spans="1:9" x14ac:dyDescent="0.35">
      <c r="A75" s="17" t="str">
        <f>'Student Records'!A78</f>
        <v>KV1073</v>
      </c>
      <c r="B75" s="17">
        <f>'Student Records'!D78</f>
        <v>7</v>
      </c>
      <c r="C75" s="17">
        <f>'Student Records'!E78</f>
        <v>3</v>
      </c>
      <c r="D75" s="17" t="str">
        <f>'Student Records'!P78</f>
        <v>Paid</v>
      </c>
      <c r="E75" s="32">
        <f>'Student Records'!J78</f>
        <v>110</v>
      </c>
      <c r="F75" s="32">
        <f>'Student Records'!J78*'Student Records'!$B$3</f>
        <v>16.5</v>
      </c>
      <c r="G75" s="32">
        <f t="shared" si="4"/>
        <v>126.5</v>
      </c>
      <c r="H75" s="32">
        <f>'Student Records'!M78</f>
        <v>126.5</v>
      </c>
      <c r="I75" s="32">
        <f t="shared" si="5"/>
        <v>0</v>
      </c>
    </row>
    <row r="76" spans="1:9" x14ac:dyDescent="0.35">
      <c r="A76" s="17" t="str">
        <f>'Student Records'!A79</f>
        <v>KV1074</v>
      </c>
      <c r="B76" s="17">
        <f>'Student Records'!D79</f>
        <v>8</v>
      </c>
      <c r="C76" s="17">
        <f>'Student Records'!E79</f>
        <v>6</v>
      </c>
      <c r="D76" s="17" t="str">
        <f>'Student Records'!P79</f>
        <v>Due</v>
      </c>
      <c r="E76" s="32">
        <f>'Student Records'!J79</f>
        <v>60</v>
      </c>
      <c r="F76" s="32">
        <f>'Student Records'!J79*'Student Records'!$B$3</f>
        <v>9</v>
      </c>
      <c r="G76" s="32">
        <f t="shared" si="4"/>
        <v>69</v>
      </c>
      <c r="H76" s="32">
        <f>'Student Records'!M79</f>
        <v>34.5</v>
      </c>
      <c r="I76" s="32">
        <f t="shared" si="5"/>
        <v>34.5</v>
      </c>
    </row>
    <row r="77" spans="1:9" x14ac:dyDescent="0.35">
      <c r="A77" s="17" t="str">
        <f>'Student Records'!A80</f>
        <v>KV1075</v>
      </c>
      <c r="B77" s="17">
        <f>'Student Records'!D80</f>
        <v>7</v>
      </c>
      <c r="C77" s="17">
        <f>'Student Records'!E80</f>
        <v>3</v>
      </c>
      <c r="D77" s="17" t="str">
        <f>'Student Records'!P80</f>
        <v>Paid</v>
      </c>
      <c r="E77" s="32">
        <f>'Student Records'!J80</f>
        <v>85</v>
      </c>
      <c r="F77" s="32">
        <f>'Student Records'!J80*'Student Records'!$B$3</f>
        <v>12.75</v>
      </c>
      <c r="G77" s="32">
        <f t="shared" si="4"/>
        <v>97.75</v>
      </c>
      <c r="H77" s="32">
        <f>'Student Records'!M80</f>
        <v>97.75</v>
      </c>
      <c r="I77" s="32">
        <f t="shared" si="5"/>
        <v>0</v>
      </c>
    </row>
    <row r="78" spans="1:9" x14ac:dyDescent="0.35">
      <c r="A78" s="17" t="str">
        <f>'Student Records'!A81</f>
        <v>KV1076</v>
      </c>
      <c r="B78" s="17">
        <f>'Student Records'!D81</f>
        <v>8</v>
      </c>
      <c r="C78" s="17">
        <f>'Student Records'!E81</f>
        <v>6</v>
      </c>
      <c r="D78" s="17" t="str">
        <f>'Student Records'!P81</f>
        <v>Due</v>
      </c>
      <c r="E78" s="32">
        <f>'Student Records'!J81</f>
        <v>60</v>
      </c>
      <c r="F78" s="32">
        <f>'Student Records'!J81*'Student Records'!$B$3</f>
        <v>9</v>
      </c>
      <c r="G78" s="32">
        <f t="shared" si="4"/>
        <v>69</v>
      </c>
      <c r="H78" s="32">
        <f>'Student Records'!M81</f>
        <v>41.4</v>
      </c>
      <c r="I78" s="32">
        <f t="shared" si="5"/>
        <v>27.6</v>
      </c>
    </row>
    <row r="79" spans="1:9" x14ac:dyDescent="0.35">
      <c r="A79" s="17" t="str">
        <f>'Student Records'!A82</f>
        <v>KV1077</v>
      </c>
      <c r="B79" s="17">
        <f>'Student Records'!D82</f>
        <v>7</v>
      </c>
      <c r="C79" s="17">
        <f>'Student Records'!E82</f>
        <v>3</v>
      </c>
      <c r="D79" s="17" t="str">
        <f>'Student Records'!P82</f>
        <v>Due</v>
      </c>
      <c r="E79" s="32">
        <f>'Student Records'!J82</f>
        <v>185</v>
      </c>
      <c r="F79" s="32">
        <f>'Student Records'!J82*'Student Records'!$B$3</f>
        <v>27.75</v>
      </c>
      <c r="G79" s="32">
        <f t="shared" si="4"/>
        <v>212.75</v>
      </c>
      <c r="H79" s="32">
        <f>'Student Records'!M82</f>
        <v>53.19</v>
      </c>
      <c r="I79" s="32">
        <f t="shared" si="5"/>
        <v>159.56</v>
      </c>
    </row>
    <row r="80" spans="1:9" x14ac:dyDescent="0.35">
      <c r="A80" s="17" t="str">
        <f>'Student Records'!A83</f>
        <v>KV1078</v>
      </c>
      <c r="B80" s="17">
        <f>'Student Records'!D83</f>
        <v>8</v>
      </c>
      <c r="C80" s="17">
        <f>'Student Records'!E83</f>
        <v>8</v>
      </c>
      <c r="D80" s="17" t="str">
        <f>'Student Records'!P83</f>
        <v>Due</v>
      </c>
      <c r="E80" s="32">
        <f>'Student Records'!J83</f>
        <v>135</v>
      </c>
      <c r="F80" s="32">
        <f>'Student Records'!J83*'Student Records'!$B$3</f>
        <v>20.25</v>
      </c>
      <c r="G80" s="32">
        <f t="shared" si="4"/>
        <v>155.25</v>
      </c>
      <c r="H80" s="32">
        <f>'Student Records'!M83</f>
        <v>77.62</v>
      </c>
      <c r="I80" s="32">
        <f t="shared" si="5"/>
        <v>77.63</v>
      </c>
    </row>
    <row r="81" spans="1:9" x14ac:dyDescent="0.35">
      <c r="A81" s="17" t="str">
        <f>'Student Records'!A84</f>
        <v>KV1079</v>
      </c>
      <c r="B81" s="17">
        <f>'Student Records'!D84</f>
        <v>7</v>
      </c>
      <c r="C81" s="17">
        <f>'Student Records'!E84</f>
        <v>3</v>
      </c>
      <c r="D81" s="17" t="str">
        <f>'Student Records'!P84</f>
        <v>Overdue</v>
      </c>
      <c r="E81" s="32">
        <f>'Student Records'!J84</f>
        <v>60</v>
      </c>
      <c r="F81" s="32">
        <f>'Student Records'!J84*'Student Records'!$B$3</f>
        <v>9</v>
      </c>
      <c r="G81" s="32">
        <f t="shared" si="4"/>
        <v>69</v>
      </c>
      <c r="H81" s="32">
        <f>'Student Records'!M84</f>
        <v>0</v>
      </c>
      <c r="I81" s="32">
        <f t="shared" si="5"/>
        <v>69</v>
      </c>
    </row>
    <row r="82" spans="1:9" x14ac:dyDescent="0.35">
      <c r="A82" s="17" t="str">
        <f>'Student Records'!A85</f>
        <v>KV1080</v>
      </c>
      <c r="B82" s="17">
        <f>'Student Records'!D85</f>
        <v>8</v>
      </c>
      <c r="C82" s="17">
        <f>'Student Records'!E85</f>
        <v>8</v>
      </c>
      <c r="D82" s="17" t="str">
        <f>'Student Records'!P85</f>
        <v>Paid</v>
      </c>
      <c r="E82" s="32">
        <f>'Student Records'!J85</f>
        <v>210</v>
      </c>
      <c r="F82" s="32">
        <f>'Student Records'!J85*'Student Records'!$B$3</f>
        <v>31.5</v>
      </c>
      <c r="G82" s="32">
        <f t="shared" si="4"/>
        <v>241.5</v>
      </c>
      <c r="H82" s="32">
        <f>'Student Records'!M85</f>
        <v>241.5</v>
      </c>
      <c r="I82" s="32">
        <f t="shared" si="5"/>
        <v>0</v>
      </c>
    </row>
    <row r="83" spans="1:9" x14ac:dyDescent="0.35">
      <c r="A83" s="17" t="str">
        <f>'Student Records'!A86</f>
        <v>KV1081</v>
      </c>
      <c r="B83" s="17">
        <f>'Student Records'!D86</f>
        <v>7</v>
      </c>
      <c r="C83" s="17">
        <f>'Student Records'!E86</f>
        <v>2</v>
      </c>
      <c r="D83" s="17" t="str">
        <f>'Student Records'!P86</f>
        <v>Due</v>
      </c>
      <c r="E83" s="32">
        <f>'Student Records'!J86</f>
        <v>85</v>
      </c>
      <c r="F83" s="32">
        <f>'Student Records'!J86*'Student Records'!$B$3</f>
        <v>12.75</v>
      </c>
      <c r="G83" s="32">
        <f t="shared" si="4"/>
        <v>97.75</v>
      </c>
      <c r="H83" s="32">
        <f>'Student Records'!M86</f>
        <v>24.44</v>
      </c>
      <c r="I83" s="32">
        <f t="shared" si="5"/>
        <v>73.31</v>
      </c>
    </row>
    <row r="84" spans="1:9" x14ac:dyDescent="0.35">
      <c r="A84" s="17" t="str">
        <f>'Student Records'!A87</f>
        <v>KV1082</v>
      </c>
      <c r="B84" s="17">
        <f>'Student Records'!D87</f>
        <v>8</v>
      </c>
      <c r="C84" s="17">
        <f>'Student Records'!E87</f>
        <v>7</v>
      </c>
      <c r="D84" s="17" t="str">
        <f>'Student Records'!P87</f>
        <v>Paid</v>
      </c>
      <c r="E84" s="32">
        <f>'Student Records'!J87</f>
        <v>160</v>
      </c>
      <c r="F84" s="32">
        <f>'Student Records'!J87*'Student Records'!$B$3</f>
        <v>24</v>
      </c>
      <c r="G84" s="32">
        <f t="shared" si="4"/>
        <v>184</v>
      </c>
      <c r="H84" s="32">
        <f>'Student Records'!M87</f>
        <v>184</v>
      </c>
      <c r="I84" s="32">
        <f t="shared" si="5"/>
        <v>0</v>
      </c>
    </row>
    <row r="85" spans="1:9" x14ac:dyDescent="0.35">
      <c r="A85" s="17" t="str">
        <f>'Student Records'!A88</f>
        <v>KV1083</v>
      </c>
      <c r="B85" s="17">
        <f>'Student Records'!D88</f>
        <v>7</v>
      </c>
      <c r="C85" s="17">
        <f>'Student Records'!E88</f>
        <v>4</v>
      </c>
      <c r="D85" s="17" t="str">
        <f>'Student Records'!P88</f>
        <v>Paid</v>
      </c>
      <c r="E85" s="32">
        <f>'Student Records'!J88</f>
        <v>60</v>
      </c>
      <c r="F85" s="32">
        <f>'Student Records'!J88*'Student Records'!$B$3</f>
        <v>9</v>
      </c>
      <c r="G85" s="32">
        <f t="shared" si="4"/>
        <v>69</v>
      </c>
      <c r="H85" s="32">
        <f>'Student Records'!M88</f>
        <v>69</v>
      </c>
      <c r="I85" s="32">
        <f t="shared" si="5"/>
        <v>0</v>
      </c>
    </row>
    <row r="86" spans="1:9" x14ac:dyDescent="0.35">
      <c r="A86" s="17" t="str">
        <f>'Student Records'!A89</f>
        <v>KV1084</v>
      </c>
      <c r="B86" s="17">
        <f>'Student Records'!D89</f>
        <v>8</v>
      </c>
      <c r="C86" s="17">
        <f>'Student Records'!E89</f>
        <v>6</v>
      </c>
      <c r="D86" s="17" t="str">
        <f>'Student Records'!P89</f>
        <v>Due</v>
      </c>
      <c r="E86" s="32">
        <f>'Student Records'!J89</f>
        <v>60</v>
      </c>
      <c r="F86" s="32">
        <f>'Student Records'!J89*'Student Records'!$B$3</f>
        <v>9</v>
      </c>
      <c r="G86" s="32">
        <f t="shared" si="4"/>
        <v>69</v>
      </c>
      <c r="H86" s="32">
        <f>'Student Records'!M89</f>
        <v>34.5</v>
      </c>
      <c r="I86" s="32">
        <f t="shared" si="5"/>
        <v>34.5</v>
      </c>
    </row>
    <row r="87" spans="1:9" x14ac:dyDescent="0.35">
      <c r="A87" s="17" t="str">
        <f>'Student Records'!A90</f>
        <v>KV1085</v>
      </c>
      <c r="B87" s="17">
        <f>'Student Records'!D90</f>
        <v>7</v>
      </c>
      <c r="C87" s="17">
        <f>'Student Records'!E90</f>
        <v>4</v>
      </c>
      <c r="D87" s="17" t="str">
        <f>'Student Records'!P90</f>
        <v>Overdue</v>
      </c>
      <c r="E87" s="32">
        <f>'Student Records'!J90</f>
        <v>110</v>
      </c>
      <c r="F87" s="32">
        <f>'Student Records'!J90*'Student Records'!$B$3</f>
        <v>16.5</v>
      </c>
      <c r="G87" s="32">
        <f t="shared" si="4"/>
        <v>126.5</v>
      </c>
      <c r="H87" s="32">
        <f>'Student Records'!M90</f>
        <v>0</v>
      </c>
      <c r="I87" s="32">
        <f t="shared" si="5"/>
        <v>126.5</v>
      </c>
    </row>
    <row r="88" spans="1:9" x14ac:dyDescent="0.35">
      <c r="A88" s="17" t="str">
        <f>'Student Records'!A91</f>
        <v>KV1086</v>
      </c>
      <c r="B88" s="17">
        <f>'Student Records'!D91</f>
        <v>8</v>
      </c>
      <c r="C88" s="17">
        <f>'Student Records'!E91</f>
        <v>5</v>
      </c>
      <c r="D88" s="17" t="str">
        <f>'Student Records'!P91</f>
        <v>Due</v>
      </c>
      <c r="E88" s="32">
        <f>'Student Records'!J91</f>
        <v>210</v>
      </c>
      <c r="F88" s="32">
        <f>'Student Records'!J91*'Student Records'!$B$3</f>
        <v>31.5</v>
      </c>
      <c r="G88" s="32">
        <f t="shared" si="4"/>
        <v>241.5</v>
      </c>
      <c r="H88" s="32">
        <f>'Student Records'!M91</f>
        <v>144.9</v>
      </c>
      <c r="I88" s="32">
        <f t="shared" si="5"/>
        <v>96.6</v>
      </c>
    </row>
    <row r="89" spans="1:9" x14ac:dyDescent="0.35">
      <c r="A89" s="17" t="str">
        <f>'Student Records'!A92</f>
        <v>KV1087</v>
      </c>
      <c r="B89" s="17">
        <f>'Student Records'!D92</f>
        <v>7</v>
      </c>
      <c r="C89" s="17">
        <f>'Student Records'!E92</f>
        <v>2</v>
      </c>
      <c r="D89" s="17" t="str">
        <f>'Student Records'!P92</f>
        <v>Due</v>
      </c>
      <c r="E89" s="32">
        <f>'Student Records'!J92</f>
        <v>110</v>
      </c>
      <c r="F89" s="32">
        <f>'Student Records'!J92*'Student Records'!$B$3</f>
        <v>16.5</v>
      </c>
      <c r="G89" s="32">
        <f t="shared" si="4"/>
        <v>126.5</v>
      </c>
      <c r="H89" s="32">
        <f>'Student Records'!M92</f>
        <v>63.25</v>
      </c>
      <c r="I89" s="32">
        <f t="shared" si="5"/>
        <v>63.25</v>
      </c>
    </row>
    <row r="90" spans="1:9" x14ac:dyDescent="0.35">
      <c r="A90" s="17" t="str">
        <f>'Student Records'!A93</f>
        <v>KV1088</v>
      </c>
      <c r="B90" s="17">
        <f>'Student Records'!D93</f>
        <v>8</v>
      </c>
      <c r="C90" s="17">
        <f>'Student Records'!E93</f>
        <v>7</v>
      </c>
      <c r="D90" s="17" t="str">
        <f>'Student Records'!P93</f>
        <v>Paid</v>
      </c>
      <c r="E90" s="32">
        <f>'Student Records'!J93</f>
        <v>110</v>
      </c>
      <c r="F90" s="32">
        <f>'Student Records'!J93*'Student Records'!$B$3</f>
        <v>16.5</v>
      </c>
      <c r="G90" s="32">
        <f t="shared" si="4"/>
        <v>126.5</v>
      </c>
      <c r="H90" s="32">
        <f>'Student Records'!M93</f>
        <v>126.5</v>
      </c>
      <c r="I90" s="32">
        <f t="shared" si="5"/>
        <v>0</v>
      </c>
    </row>
    <row r="91" spans="1:9" x14ac:dyDescent="0.35">
      <c r="A91" s="17" t="str">
        <f>'Student Records'!A94</f>
        <v>KV1089</v>
      </c>
      <c r="B91" s="17">
        <f>'Student Records'!D94</f>
        <v>7</v>
      </c>
      <c r="C91" s="17">
        <f>'Student Records'!E94</f>
        <v>1</v>
      </c>
      <c r="D91" s="17" t="str">
        <f>'Student Records'!P94</f>
        <v>Paid</v>
      </c>
      <c r="E91" s="32">
        <f>'Student Records'!J94</f>
        <v>210</v>
      </c>
      <c r="F91" s="32">
        <f>'Student Records'!J94*'Student Records'!$B$3</f>
        <v>31.5</v>
      </c>
      <c r="G91" s="32">
        <f t="shared" si="4"/>
        <v>241.5</v>
      </c>
      <c r="H91" s="32">
        <f>'Student Records'!M94</f>
        <v>241.5</v>
      </c>
      <c r="I91" s="32">
        <f t="shared" si="5"/>
        <v>0</v>
      </c>
    </row>
    <row r="92" spans="1:9" x14ac:dyDescent="0.35">
      <c r="A92" s="17" t="str">
        <f>'Student Records'!A95</f>
        <v>KV1090</v>
      </c>
      <c r="B92" s="17">
        <f>'Student Records'!D95</f>
        <v>8</v>
      </c>
      <c r="C92" s="17">
        <f>'Student Records'!E95</f>
        <v>7</v>
      </c>
      <c r="D92" s="17" t="str">
        <f>'Student Records'!P95</f>
        <v>Paid</v>
      </c>
      <c r="E92" s="32">
        <f>'Student Records'!J95</f>
        <v>160</v>
      </c>
      <c r="F92" s="32">
        <f>'Student Records'!J95*'Student Records'!$B$3</f>
        <v>24</v>
      </c>
      <c r="G92" s="32">
        <f t="shared" si="4"/>
        <v>184</v>
      </c>
      <c r="H92" s="32">
        <f>'Student Records'!M95</f>
        <v>184</v>
      </c>
      <c r="I92" s="32">
        <f t="shared" si="5"/>
        <v>0</v>
      </c>
    </row>
    <row r="93" spans="1:9" x14ac:dyDescent="0.35">
      <c r="A93" s="17" t="str">
        <f>'Student Records'!A96</f>
        <v>KV1091</v>
      </c>
      <c r="B93" s="17">
        <f>'Student Records'!D96</f>
        <v>7</v>
      </c>
      <c r="C93" s="17">
        <f>'Student Records'!E96</f>
        <v>4</v>
      </c>
      <c r="D93" s="17" t="str">
        <f>'Student Records'!P96</f>
        <v>Due</v>
      </c>
      <c r="E93" s="32">
        <f>'Student Records'!J96</f>
        <v>185</v>
      </c>
      <c r="F93" s="32">
        <f>'Student Records'!J96*'Student Records'!$B$3</f>
        <v>27.75</v>
      </c>
      <c r="G93" s="32">
        <f t="shared" si="4"/>
        <v>212.75</v>
      </c>
      <c r="H93" s="32">
        <f>'Student Records'!M96</f>
        <v>106.37</v>
      </c>
      <c r="I93" s="32">
        <f t="shared" si="5"/>
        <v>106.38</v>
      </c>
    </row>
    <row r="94" spans="1:9" x14ac:dyDescent="0.35">
      <c r="A94" s="17" t="str">
        <f>'Student Records'!A97</f>
        <v>KV1092</v>
      </c>
      <c r="B94" s="17">
        <f>'Student Records'!D97</f>
        <v>8</v>
      </c>
      <c r="C94" s="17">
        <f>'Student Records'!E97</f>
        <v>7</v>
      </c>
      <c r="D94" s="17" t="str">
        <f>'Student Records'!P97</f>
        <v>Overdue</v>
      </c>
      <c r="E94" s="32">
        <f>'Student Records'!J97</f>
        <v>85</v>
      </c>
      <c r="F94" s="32">
        <f>'Student Records'!J97*'Student Records'!$B$3</f>
        <v>12.75</v>
      </c>
      <c r="G94" s="32">
        <f t="shared" si="4"/>
        <v>97.75</v>
      </c>
      <c r="H94" s="32">
        <f>'Student Records'!M97</f>
        <v>0</v>
      </c>
      <c r="I94" s="32">
        <f t="shared" si="5"/>
        <v>97.75</v>
      </c>
    </row>
    <row r="95" spans="1:9" x14ac:dyDescent="0.35">
      <c r="A95" s="17" t="str">
        <f>'Student Records'!A98</f>
        <v>KV1093</v>
      </c>
      <c r="B95" s="17">
        <f>'Student Records'!D98</f>
        <v>7</v>
      </c>
      <c r="C95" s="17">
        <f>'Student Records'!E98</f>
        <v>3</v>
      </c>
      <c r="D95" s="17" t="str">
        <f>'Student Records'!P98</f>
        <v>Paid</v>
      </c>
      <c r="E95" s="32">
        <f>'Student Records'!J98</f>
        <v>160</v>
      </c>
      <c r="F95" s="32">
        <f>'Student Records'!J98*'Student Records'!$B$3</f>
        <v>24</v>
      </c>
      <c r="G95" s="32">
        <f t="shared" si="4"/>
        <v>184</v>
      </c>
      <c r="H95" s="32">
        <f>'Student Records'!M98</f>
        <v>184</v>
      </c>
      <c r="I95" s="32">
        <f t="shared" si="5"/>
        <v>0</v>
      </c>
    </row>
    <row r="96" spans="1:9" x14ac:dyDescent="0.35">
      <c r="A96" s="17" t="str">
        <f>'Student Records'!A99</f>
        <v>KV1094</v>
      </c>
      <c r="B96" s="17">
        <f>'Student Records'!D99</f>
        <v>8</v>
      </c>
      <c r="C96" s="17">
        <f>'Student Records'!E99</f>
        <v>6</v>
      </c>
      <c r="D96" s="17" t="str">
        <f>'Student Records'!P99</f>
        <v>Paid</v>
      </c>
      <c r="E96" s="32">
        <f>'Student Records'!J99</f>
        <v>85</v>
      </c>
      <c r="F96" s="32">
        <f>'Student Records'!J99*'Student Records'!$B$3</f>
        <v>12.75</v>
      </c>
      <c r="G96" s="32">
        <f t="shared" si="4"/>
        <v>97.75</v>
      </c>
      <c r="H96" s="32">
        <f>'Student Records'!M99</f>
        <v>97.75</v>
      </c>
      <c r="I96" s="32">
        <f t="shared" si="5"/>
        <v>0</v>
      </c>
    </row>
    <row r="97" spans="1:9" x14ac:dyDescent="0.35">
      <c r="A97" s="17" t="str">
        <f>'Student Records'!A100</f>
        <v>KV1095</v>
      </c>
      <c r="B97" s="17">
        <f>'Student Records'!D100</f>
        <v>7</v>
      </c>
      <c r="C97" s="17">
        <f>'Student Records'!E100</f>
        <v>1</v>
      </c>
      <c r="D97" s="17" t="str">
        <f>'Student Records'!P100</f>
        <v>Due</v>
      </c>
      <c r="E97" s="32">
        <f>'Student Records'!J100</f>
        <v>185</v>
      </c>
      <c r="F97" s="32">
        <f>'Student Records'!J100*'Student Records'!$B$3</f>
        <v>27.75</v>
      </c>
      <c r="G97" s="32">
        <f t="shared" si="4"/>
        <v>212.75</v>
      </c>
      <c r="H97" s="32">
        <f>'Student Records'!M100</f>
        <v>127.65</v>
      </c>
      <c r="I97" s="32">
        <f t="shared" si="5"/>
        <v>85.1</v>
      </c>
    </row>
    <row r="98" spans="1:9" x14ac:dyDescent="0.35">
      <c r="A98" s="17" t="str">
        <f>'Student Records'!A101</f>
        <v>KV1096</v>
      </c>
      <c r="B98" s="17">
        <f>'Student Records'!D101</f>
        <v>8</v>
      </c>
      <c r="C98" s="17">
        <f>'Student Records'!E101</f>
        <v>5</v>
      </c>
      <c r="D98" s="17" t="str">
        <f>'Student Records'!P101</f>
        <v>Paid</v>
      </c>
      <c r="E98" s="32">
        <f>'Student Records'!J101</f>
        <v>160</v>
      </c>
      <c r="F98" s="32">
        <f>'Student Records'!J101*'Student Records'!$B$3</f>
        <v>24</v>
      </c>
      <c r="G98" s="32">
        <f t="shared" si="4"/>
        <v>184</v>
      </c>
      <c r="H98" s="32">
        <f>'Student Records'!M101</f>
        <v>184</v>
      </c>
      <c r="I98" s="32">
        <f t="shared" si="5"/>
        <v>0</v>
      </c>
    </row>
    <row r="99" spans="1:9" x14ac:dyDescent="0.35">
      <c r="A99" s="17" t="str">
        <f>'Student Records'!A102</f>
        <v>KV1097</v>
      </c>
      <c r="B99" s="17">
        <f>'Student Records'!D102</f>
        <v>7</v>
      </c>
      <c r="C99" s="17">
        <f>'Student Records'!E102</f>
        <v>2</v>
      </c>
      <c r="D99" s="17" t="str">
        <f>'Student Records'!P102</f>
        <v>Due</v>
      </c>
      <c r="E99" s="32">
        <f>'Student Records'!J102</f>
        <v>110</v>
      </c>
      <c r="F99" s="32">
        <f>'Student Records'!J102*'Student Records'!$B$3</f>
        <v>16.5</v>
      </c>
      <c r="G99" s="32">
        <f t="shared" ref="G99:G130" si="6">E99+F99</f>
        <v>126.5</v>
      </c>
      <c r="H99" s="32">
        <f>'Student Records'!M102</f>
        <v>63.25</v>
      </c>
      <c r="I99" s="32">
        <f t="shared" ref="I99:I130" si="7">G99-H99</f>
        <v>63.25</v>
      </c>
    </row>
    <row r="100" spans="1:9" x14ac:dyDescent="0.35">
      <c r="A100" s="17" t="str">
        <f>'Student Records'!A103</f>
        <v>KV1098</v>
      </c>
      <c r="B100" s="17">
        <f>'Student Records'!D103</f>
        <v>8</v>
      </c>
      <c r="C100" s="17">
        <f>'Student Records'!E103</f>
        <v>8</v>
      </c>
      <c r="D100" s="17" t="str">
        <f>'Student Records'!P103</f>
        <v>Due</v>
      </c>
      <c r="E100" s="32">
        <f>'Student Records'!J103</f>
        <v>210</v>
      </c>
      <c r="F100" s="32">
        <f>'Student Records'!J103*'Student Records'!$B$3</f>
        <v>31.5</v>
      </c>
      <c r="G100" s="32">
        <f t="shared" si="6"/>
        <v>241.5</v>
      </c>
      <c r="H100" s="32">
        <f>'Student Records'!M103</f>
        <v>144.9</v>
      </c>
      <c r="I100" s="32">
        <f t="shared" si="7"/>
        <v>96.6</v>
      </c>
    </row>
    <row r="101" spans="1:9" x14ac:dyDescent="0.35">
      <c r="A101" s="17" t="str">
        <f>'Student Records'!A104</f>
        <v>KV1099</v>
      </c>
      <c r="B101" s="17">
        <f>'Student Records'!D104</f>
        <v>7</v>
      </c>
      <c r="C101" s="17">
        <f>'Student Records'!E104</f>
        <v>2</v>
      </c>
      <c r="D101" s="17" t="str">
        <f>'Student Records'!P104</f>
        <v>Paid</v>
      </c>
      <c r="E101" s="32">
        <f>'Student Records'!J104</f>
        <v>85</v>
      </c>
      <c r="F101" s="32">
        <f>'Student Records'!J104*'Student Records'!$B$3</f>
        <v>12.75</v>
      </c>
      <c r="G101" s="32">
        <f t="shared" si="6"/>
        <v>97.75</v>
      </c>
      <c r="H101" s="32">
        <f>'Student Records'!M104</f>
        <v>97.75</v>
      </c>
      <c r="I101" s="32">
        <f t="shared" si="7"/>
        <v>0</v>
      </c>
    </row>
    <row r="102" spans="1:9" x14ac:dyDescent="0.35">
      <c r="A102" s="17" t="str">
        <f>'Student Records'!A105</f>
        <v>KV1100</v>
      </c>
      <c r="B102" s="17">
        <f>'Student Records'!D105</f>
        <v>8</v>
      </c>
      <c r="C102" s="17">
        <f>'Student Records'!E105</f>
        <v>6</v>
      </c>
      <c r="D102" s="17" t="str">
        <f>'Student Records'!P105</f>
        <v>Due</v>
      </c>
      <c r="E102" s="32">
        <f>'Student Records'!J105</f>
        <v>110</v>
      </c>
      <c r="F102" s="32">
        <f>'Student Records'!J105*'Student Records'!$B$3</f>
        <v>16.5</v>
      </c>
      <c r="G102" s="32">
        <f t="shared" si="6"/>
        <v>126.5</v>
      </c>
      <c r="H102" s="32">
        <f>'Student Records'!M105</f>
        <v>31.62</v>
      </c>
      <c r="I102" s="32">
        <f t="shared" si="7"/>
        <v>94.88</v>
      </c>
    </row>
    <row r="103" spans="1:9" x14ac:dyDescent="0.35">
      <c r="A103" s="17" t="str">
        <f>'Student Records'!A106</f>
        <v>KV1101</v>
      </c>
      <c r="B103" s="17">
        <f>'Student Records'!D106</f>
        <v>7</v>
      </c>
      <c r="C103" s="17">
        <f>'Student Records'!E106</f>
        <v>2</v>
      </c>
      <c r="D103" s="17" t="str">
        <f>'Student Records'!P106</f>
        <v>Paid</v>
      </c>
      <c r="E103" s="32">
        <f>'Student Records'!J106</f>
        <v>110</v>
      </c>
      <c r="F103" s="32">
        <f>'Student Records'!J106*'Student Records'!$B$3</f>
        <v>16.5</v>
      </c>
      <c r="G103" s="32">
        <f t="shared" si="6"/>
        <v>126.5</v>
      </c>
      <c r="H103" s="32">
        <f>'Student Records'!M106</f>
        <v>126.5</v>
      </c>
      <c r="I103" s="32">
        <f t="shared" si="7"/>
        <v>0</v>
      </c>
    </row>
    <row r="104" spans="1:9" x14ac:dyDescent="0.35">
      <c r="A104" s="17" t="str">
        <f>'Student Records'!A107</f>
        <v>KV1102</v>
      </c>
      <c r="B104" s="17">
        <f>'Student Records'!D107</f>
        <v>8</v>
      </c>
      <c r="C104" s="17">
        <f>'Student Records'!E107</f>
        <v>5</v>
      </c>
      <c r="D104" s="17" t="str">
        <f>'Student Records'!P107</f>
        <v>Paid</v>
      </c>
      <c r="E104" s="32">
        <f>'Student Records'!J107</f>
        <v>135</v>
      </c>
      <c r="F104" s="32">
        <f>'Student Records'!J107*'Student Records'!$B$3</f>
        <v>20.25</v>
      </c>
      <c r="G104" s="32">
        <f t="shared" si="6"/>
        <v>155.25</v>
      </c>
      <c r="H104" s="32">
        <f>'Student Records'!M107</f>
        <v>155.25</v>
      </c>
      <c r="I104" s="32">
        <f t="shared" si="7"/>
        <v>0</v>
      </c>
    </row>
    <row r="105" spans="1:9" x14ac:dyDescent="0.35">
      <c r="A105" s="17" t="str">
        <f>'Student Records'!A108</f>
        <v>KV1103</v>
      </c>
      <c r="B105" s="17">
        <f>'Student Records'!D108</f>
        <v>7</v>
      </c>
      <c r="C105" s="17">
        <f>'Student Records'!E108</f>
        <v>2</v>
      </c>
      <c r="D105" s="17" t="str">
        <f>'Student Records'!P108</f>
        <v>Paid</v>
      </c>
      <c r="E105" s="32">
        <f>'Student Records'!J108</f>
        <v>85</v>
      </c>
      <c r="F105" s="32">
        <f>'Student Records'!J108*'Student Records'!$B$3</f>
        <v>12.75</v>
      </c>
      <c r="G105" s="32">
        <f t="shared" si="6"/>
        <v>97.75</v>
      </c>
      <c r="H105" s="32">
        <f>'Student Records'!M108</f>
        <v>97.75</v>
      </c>
      <c r="I105" s="32">
        <f t="shared" si="7"/>
        <v>0</v>
      </c>
    </row>
    <row r="106" spans="1:9" x14ac:dyDescent="0.35">
      <c r="A106" s="17" t="str">
        <f>'Student Records'!A109</f>
        <v>KV1104</v>
      </c>
      <c r="B106" s="17">
        <f>'Student Records'!D109</f>
        <v>8</v>
      </c>
      <c r="C106" s="17">
        <f>'Student Records'!E109</f>
        <v>8</v>
      </c>
      <c r="D106" s="17" t="str">
        <f>'Student Records'!P109</f>
        <v>Due</v>
      </c>
      <c r="E106" s="32">
        <f>'Student Records'!J109</f>
        <v>110</v>
      </c>
      <c r="F106" s="32">
        <f>'Student Records'!J109*'Student Records'!$B$3</f>
        <v>16.5</v>
      </c>
      <c r="G106" s="32">
        <f t="shared" si="6"/>
        <v>126.5</v>
      </c>
      <c r="H106" s="32">
        <f>'Student Records'!M109</f>
        <v>63.25</v>
      </c>
      <c r="I106" s="32">
        <f t="shared" si="7"/>
        <v>63.25</v>
      </c>
    </row>
    <row r="107" spans="1:9" x14ac:dyDescent="0.35">
      <c r="A107" s="17" t="str">
        <f>'Student Records'!A110</f>
        <v>KV1105</v>
      </c>
      <c r="B107" s="17">
        <f>'Student Records'!D110</f>
        <v>7</v>
      </c>
      <c r="C107" s="17">
        <f>'Student Records'!E110</f>
        <v>2</v>
      </c>
      <c r="D107" s="17" t="str">
        <f>'Student Records'!P110</f>
        <v>Due</v>
      </c>
      <c r="E107" s="32">
        <f>'Student Records'!J110</f>
        <v>160</v>
      </c>
      <c r="F107" s="32">
        <f>'Student Records'!J110*'Student Records'!$B$3</f>
        <v>24</v>
      </c>
      <c r="G107" s="32">
        <f t="shared" si="6"/>
        <v>184</v>
      </c>
      <c r="H107" s="32">
        <f>'Student Records'!M110</f>
        <v>46</v>
      </c>
      <c r="I107" s="32">
        <f t="shared" si="7"/>
        <v>138</v>
      </c>
    </row>
    <row r="108" spans="1:9" x14ac:dyDescent="0.35">
      <c r="A108" s="17" t="str">
        <f>'Student Records'!A111</f>
        <v>KV1106</v>
      </c>
      <c r="B108" s="17">
        <f>'Student Records'!D111</f>
        <v>8</v>
      </c>
      <c r="C108" s="17">
        <f>'Student Records'!E111</f>
        <v>6</v>
      </c>
      <c r="D108" s="17" t="str">
        <f>'Student Records'!P111</f>
        <v>Paid</v>
      </c>
      <c r="E108" s="32">
        <f>'Student Records'!J111</f>
        <v>135</v>
      </c>
      <c r="F108" s="32">
        <f>'Student Records'!J111*'Student Records'!$B$3</f>
        <v>20.25</v>
      </c>
      <c r="G108" s="32">
        <f t="shared" si="6"/>
        <v>155.25</v>
      </c>
      <c r="H108" s="32">
        <f>'Student Records'!M111</f>
        <v>155.25</v>
      </c>
      <c r="I108" s="32">
        <f t="shared" si="7"/>
        <v>0</v>
      </c>
    </row>
    <row r="109" spans="1:9" x14ac:dyDescent="0.35">
      <c r="A109" s="17" t="str">
        <f>'Student Records'!A112</f>
        <v>KV1107</v>
      </c>
      <c r="B109" s="17">
        <f>'Student Records'!D112</f>
        <v>7</v>
      </c>
      <c r="C109" s="17">
        <f>'Student Records'!E112</f>
        <v>2</v>
      </c>
      <c r="D109" s="17" t="str">
        <f>'Student Records'!P112</f>
        <v>Paid</v>
      </c>
      <c r="E109" s="32">
        <f>'Student Records'!J112</f>
        <v>110</v>
      </c>
      <c r="F109" s="32">
        <f>'Student Records'!J112*'Student Records'!$B$3</f>
        <v>16.5</v>
      </c>
      <c r="G109" s="32">
        <f t="shared" si="6"/>
        <v>126.5</v>
      </c>
      <c r="H109" s="32">
        <f>'Student Records'!M112</f>
        <v>126.5</v>
      </c>
      <c r="I109" s="32">
        <f t="shared" si="7"/>
        <v>0</v>
      </c>
    </row>
    <row r="110" spans="1:9" x14ac:dyDescent="0.35">
      <c r="A110" s="17" t="str">
        <f>'Student Records'!A113</f>
        <v>KV1108</v>
      </c>
      <c r="B110" s="17">
        <f>'Student Records'!D113</f>
        <v>8</v>
      </c>
      <c r="C110" s="17">
        <f>'Student Records'!E113</f>
        <v>5</v>
      </c>
      <c r="D110" s="17" t="str">
        <f>'Student Records'!P113</f>
        <v>Paid</v>
      </c>
      <c r="E110" s="32">
        <f>'Student Records'!J113</f>
        <v>135</v>
      </c>
      <c r="F110" s="32">
        <f>'Student Records'!J113*'Student Records'!$B$3</f>
        <v>20.25</v>
      </c>
      <c r="G110" s="32">
        <f t="shared" si="6"/>
        <v>155.25</v>
      </c>
      <c r="H110" s="32">
        <f>'Student Records'!M113</f>
        <v>155.25</v>
      </c>
      <c r="I110" s="32">
        <f t="shared" si="7"/>
        <v>0</v>
      </c>
    </row>
    <row r="111" spans="1:9" x14ac:dyDescent="0.35">
      <c r="A111" s="17" t="str">
        <f>'Student Records'!A114</f>
        <v>KV1109</v>
      </c>
      <c r="B111" s="17">
        <f>'Student Records'!D114</f>
        <v>7</v>
      </c>
      <c r="C111" s="17">
        <f>'Student Records'!E114</f>
        <v>4</v>
      </c>
      <c r="D111" s="17" t="str">
        <f>'Student Records'!P114</f>
        <v>Paid</v>
      </c>
      <c r="E111" s="32">
        <f>'Student Records'!J114</f>
        <v>210</v>
      </c>
      <c r="F111" s="32">
        <f>'Student Records'!J114*'Student Records'!$B$3</f>
        <v>31.5</v>
      </c>
      <c r="G111" s="32">
        <f t="shared" si="6"/>
        <v>241.5</v>
      </c>
      <c r="H111" s="32">
        <f>'Student Records'!M114</f>
        <v>241.5</v>
      </c>
      <c r="I111" s="32">
        <f t="shared" si="7"/>
        <v>0</v>
      </c>
    </row>
    <row r="112" spans="1:9" x14ac:dyDescent="0.35">
      <c r="A112" s="17" t="str">
        <f>'Student Records'!A115</f>
        <v>KV1110</v>
      </c>
      <c r="B112" s="17">
        <f>'Student Records'!D115</f>
        <v>8</v>
      </c>
      <c r="C112" s="17">
        <f>'Student Records'!E115</f>
        <v>8</v>
      </c>
      <c r="D112" s="17" t="str">
        <f>'Student Records'!P115</f>
        <v>Paid</v>
      </c>
      <c r="E112" s="32">
        <f>'Student Records'!J115</f>
        <v>135</v>
      </c>
      <c r="F112" s="32">
        <f>'Student Records'!J115*'Student Records'!$B$3</f>
        <v>20.25</v>
      </c>
      <c r="G112" s="32">
        <f t="shared" si="6"/>
        <v>155.25</v>
      </c>
      <c r="H112" s="32">
        <f>'Student Records'!M115</f>
        <v>155.25</v>
      </c>
      <c r="I112" s="32">
        <f t="shared" si="7"/>
        <v>0</v>
      </c>
    </row>
    <row r="113" spans="1:9" x14ac:dyDescent="0.35">
      <c r="A113" s="17" t="str">
        <f>'Student Records'!A116</f>
        <v>KV1111</v>
      </c>
      <c r="B113" s="17">
        <f>'Student Records'!D116</f>
        <v>7</v>
      </c>
      <c r="C113" s="17">
        <f>'Student Records'!E116</f>
        <v>1</v>
      </c>
      <c r="D113" s="17" t="str">
        <f>'Student Records'!P116</f>
        <v>Overdue</v>
      </c>
      <c r="E113" s="32">
        <f>'Student Records'!J116</f>
        <v>160</v>
      </c>
      <c r="F113" s="32">
        <f>'Student Records'!J116*'Student Records'!$B$3</f>
        <v>24</v>
      </c>
      <c r="G113" s="32">
        <f t="shared" si="6"/>
        <v>184</v>
      </c>
      <c r="H113" s="32">
        <f>'Student Records'!M116</f>
        <v>0</v>
      </c>
      <c r="I113" s="32">
        <f t="shared" si="7"/>
        <v>184</v>
      </c>
    </row>
    <row r="114" spans="1:9" x14ac:dyDescent="0.35">
      <c r="A114" s="17" t="str">
        <f>'Student Records'!A117</f>
        <v>KV1112</v>
      </c>
      <c r="B114" s="17">
        <f>'Student Records'!D117</f>
        <v>8</v>
      </c>
      <c r="C114" s="17">
        <f>'Student Records'!E117</f>
        <v>6</v>
      </c>
      <c r="D114" s="17" t="str">
        <f>'Student Records'!P117</f>
        <v>Overdue</v>
      </c>
      <c r="E114" s="32">
        <f>'Student Records'!J117</f>
        <v>60</v>
      </c>
      <c r="F114" s="32">
        <f>'Student Records'!J117*'Student Records'!$B$3</f>
        <v>9</v>
      </c>
      <c r="G114" s="32">
        <f t="shared" si="6"/>
        <v>69</v>
      </c>
      <c r="H114" s="32">
        <f>'Student Records'!M117</f>
        <v>0</v>
      </c>
      <c r="I114" s="32">
        <f t="shared" si="7"/>
        <v>69</v>
      </c>
    </row>
    <row r="115" spans="1:9" x14ac:dyDescent="0.35">
      <c r="A115" s="17" t="str">
        <f>'Student Records'!A118</f>
        <v>KV1113</v>
      </c>
      <c r="B115" s="17">
        <f>'Student Records'!D118</f>
        <v>7</v>
      </c>
      <c r="C115" s="17">
        <f>'Student Records'!E118</f>
        <v>1</v>
      </c>
      <c r="D115" s="17" t="str">
        <f>'Student Records'!P118</f>
        <v>Paid</v>
      </c>
      <c r="E115" s="32">
        <f>'Student Records'!J118</f>
        <v>160</v>
      </c>
      <c r="F115" s="32">
        <f>'Student Records'!J118*'Student Records'!$B$3</f>
        <v>24</v>
      </c>
      <c r="G115" s="32">
        <f t="shared" si="6"/>
        <v>184</v>
      </c>
      <c r="H115" s="32">
        <f>'Student Records'!M118</f>
        <v>184</v>
      </c>
      <c r="I115" s="32">
        <f t="shared" si="7"/>
        <v>0</v>
      </c>
    </row>
    <row r="116" spans="1:9" x14ac:dyDescent="0.35">
      <c r="A116" s="17" t="str">
        <f>'Student Records'!A119</f>
        <v>KV1114</v>
      </c>
      <c r="B116" s="17">
        <f>'Student Records'!D119</f>
        <v>8</v>
      </c>
      <c r="C116" s="17">
        <f>'Student Records'!E119</f>
        <v>7</v>
      </c>
      <c r="D116" s="17" t="str">
        <f>'Student Records'!P119</f>
        <v>Paid</v>
      </c>
      <c r="E116" s="32">
        <f>'Student Records'!J119</f>
        <v>60</v>
      </c>
      <c r="F116" s="32">
        <f>'Student Records'!J119*'Student Records'!$B$3</f>
        <v>9</v>
      </c>
      <c r="G116" s="32">
        <f t="shared" si="6"/>
        <v>69</v>
      </c>
      <c r="H116" s="32">
        <f>'Student Records'!M119</f>
        <v>69</v>
      </c>
      <c r="I116" s="32">
        <f t="shared" si="7"/>
        <v>0</v>
      </c>
    </row>
    <row r="117" spans="1:9" x14ac:dyDescent="0.35">
      <c r="A117" s="17" t="str">
        <f>'Student Records'!A120</f>
        <v>KV1115</v>
      </c>
      <c r="B117" s="17">
        <f>'Student Records'!D120</f>
        <v>7</v>
      </c>
      <c r="C117" s="17">
        <f>'Student Records'!E120</f>
        <v>4</v>
      </c>
      <c r="D117" s="17" t="str">
        <f>'Student Records'!P120</f>
        <v>Paid</v>
      </c>
      <c r="E117" s="32">
        <f>'Student Records'!J120</f>
        <v>60</v>
      </c>
      <c r="F117" s="32">
        <f>'Student Records'!J120*'Student Records'!$B$3</f>
        <v>9</v>
      </c>
      <c r="G117" s="32">
        <f t="shared" si="6"/>
        <v>69</v>
      </c>
      <c r="H117" s="32">
        <f>'Student Records'!M120</f>
        <v>69</v>
      </c>
      <c r="I117" s="32">
        <f t="shared" si="7"/>
        <v>0</v>
      </c>
    </row>
    <row r="118" spans="1:9" x14ac:dyDescent="0.35">
      <c r="A118" s="17" t="str">
        <f>'Student Records'!A121</f>
        <v>KV1116</v>
      </c>
      <c r="B118" s="17">
        <f>'Student Records'!D121</f>
        <v>8</v>
      </c>
      <c r="C118" s="17">
        <f>'Student Records'!E121</f>
        <v>6</v>
      </c>
      <c r="D118" s="17" t="str">
        <f>'Student Records'!P121</f>
        <v>Overdue</v>
      </c>
      <c r="E118" s="32">
        <f>'Student Records'!J121</f>
        <v>135</v>
      </c>
      <c r="F118" s="32">
        <f>'Student Records'!J121*'Student Records'!$B$3</f>
        <v>20.25</v>
      </c>
      <c r="G118" s="32">
        <f t="shared" si="6"/>
        <v>155.25</v>
      </c>
      <c r="H118" s="32">
        <f>'Student Records'!M121</f>
        <v>0</v>
      </c>
      <c r="I118" s="32">
        <f t="shared" si="7"/>
        <v>155.25</v>
      </c>
    </row>
    <row r="119" spans="1:9" x14ac:dyDescent="0.35">
      <c r="A119" s="17" t="str">
        <f>'Student Records'!A122</f>
        <v>KV1117</v>
      </c>
      <c r="B119" s="17">
        <f>'Student Records'!D122</f>
        <v>7</v>
      </c>
      <c r="C119" s="17">
        <f>'Student Records'!E122</f>
        <v>3</v>
      </c>
      <c r="D119" s="17" t="str">
        <f>'Student Records'!P122</f>
        <v>Paid</v>
      </c>
      <c r="E119" s="32">
        <f>'Student Records'!J122</f>
        <v>135</v>
      </c>
      <c r="F119" s="32">
        <f>'Student Records'!J122*'Student Records'!$B$3</f>
        <v>20.25</v>
      </c>
      <c r="G119" s="32">
        <f t="shared" si="6"/>
        <v>155.25</v>
      </c>
      <c r="H119" s="32">
        <f>'Student Records'!M122</f>
        <v>155.25</v>
      </c>
      <c r="I119" s="32">
        <f t="shared" si="7"/>
        <v>0</v>
      </c>
    </row>
    <row r="120" spans="1:9" x14ac:dyDescent="0.35">
      <c r="A120" s="17" t="str">
        <f>'Student Records'!A123</f>
        <v>KV1118</v>
      </c>
      <c r="B120" s="17">
        <f>'Student Records'!D123</f>
        <v>8</v>
      </c>
      <c r="C120" s="17">
        <f>'Student Records'!E123</f>
        <v>6</v>
      </c>
      <c r="D120" s="17" t="str">
        <f>'Student Records'!P123</f>
        <v>Overdue</v>
      </c>
      <c r="E120" s="32">
        <f>'Student Records'!J123</f>
        <v>185</v>
      </c>
      <c r="F120" s="32">
        <f>'Student Records'!J123*'Student Records'!$B$3</f>
        <v>27.75</v>
      </c>
      <c r="G120" s="32">
        <f t="shared" si="6"/>
        <v>212.75</v>
      </c>
      <c r="H120" s="32">
        <f>'Student Records'!M123</f>
        <v>0</v>
      </c>
      <c r="I120" s="32">
        <f t="shared" si="7"/>
        <v>212.75</v>
      </c>
    </row>
    <row r="121" spans="1:9" x14ac:dyDescent="0.35">
      <c r="A121" s="17" t="str">
        <f>'Student Records'!A124</f>
        <v>KV1119</v>
      </c>
      <c r="B121" s="17">
        <f>'Student Records'!D124</f>
        <v>7</v>
      </c>
      <c r="C121" s="17">
        <f>'Student Records'!E124</f>
        <v>2</v>
      </c>
      <c r="D121" s="17" t="str">
        <f>'Student Records'!P124</f>
        <v>Paid</v>
      </c>
      <c r="E121" s="32">
        <f>'Student Records'!J124</f>
        <v>160</v>
      </c>
      <c r="F121" s="32">
        <f>'Student Records'!J124*'Student Records'!$B$3</f>
        <v>24</v>
      </c>
      <c r="G121" s="32">
        <f t="shared" si="6"/>
        <v>184</v>
      </c>
      <c r="H121" s="32">
        <f>'Student Records'!M124</f>
        <v>184</v>
      </c>
      <c r="I121" s="32">
        <f t="shared" si="7"/>
        <v>0</v>
      </c>
    </row>
    <row r="122" spans="1:9" x14ac:dyDescent="0.35">
      <c r="A122" s="17" t="str">
        <f>'Student Records'!A125</f>
        <v>KV1120</v>
      </c>
      <c r="B122" s="17">
        <f>'Student Records'!D125</f>
        <v>8</v>
      </c>
      <c r="C122" s="17">
        <f>'Student Records'!E125</f>
        <v>5</v>
      </c>
      <c r="D122" s="17" t="str">
        <f>'Student Records'!P125</f>
        <v>Due</v>
      </c>
      <c r="E122" s="32">
        <f>'Student Records'!J125</f>
        <v>60</v>
      </c>
      <c r="F122" s="32">
        <f>'Student Records'!J125*'Student Records'!$B$3</f>
        <v>9</v>
      </c>
      <c r="G122" s="32">
        <f t="shared" si="6"/>
        <v>69</v>
      </c>
      <c r="H122" s="32">
        <f>'Student Records'!M125</f>
        <v>41.4</v>
      </c>
      <c r="I122" s="32">
        <f t="shared" si="7"/>
        <v>27.6</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0"/>
  <sheetViews>
    <sheetView showGridLines="0" zoomScaleNormal="100" workbookViewId="0">
      <selection activeCell="B21" sqref="B21"/>
    </sheetView>
  </sheetViews>
  <sheetFormatPr defaultColWidth="8.6328125" defaultRowHeight="14.5" x14ac:dyDescent="0.35"/>
  <cols>
    <col min="1" max="1" width="44" customWidth="1"/>
    <col min="2" max="2" width="18" customWidth="1"/>
    <col min="3" max="3" width="46" customWidth="1"/>
  </cols>
  <sheetData>
    <row r="1" spans="1:3" ht="23" x14ac:dyDescent="0.5">
      <c r="A1" s="10" t="s">
        <v>0</v>
      </c>
    </row>
    <row r="2" spans="1:3" x14ac:dyDescent="0.35">
      <c r="A2" s="11" t="s">
        <v>881</v>
      </c>
    </row>
    <row r="4" spans="1:3" x14ac:dyDescent="0.35">
      <c r="A4" s="22" t="s">
        <v>824</v>
      </c>
      <c r="B4" s="23"/>
      <c r="C4" s="24" t="s">
        <v>882</v>
      </c>
    </row>
    <row r="5" spans="1:3" x14ac:dyDescent="0.35">
      <c r="A5" s="17" t="s">
        <v>826</v>
      </c>
      <c r="B5" s="33">
        <f>SUM('Key Workings'!E3:E122)</f>
        <v>15200</v>
      </c>
      <c r="C5" s="34">
        <f>SUM('Student Records'!J6:J125)</f>
        <v>15200</v>
      </c>
    </row>
    <row r="6" spans="1:3" x14ac:dyDescent="0.35">
      <c r="A6" s="17" t="s">
        <v>828</v>
      </c>
      <c r="B6" s="33">
        <f>SUM('Key Workings'!F3:F122)</f>
        <v>2280</v>
      </c>
      <c r="C6" s="34">
        <f>SUM('Student Records'!K6:K125)</f>
        <v>12.75</v>
      </c>
    </row>
    <row r="7" spans="1:3" x14ac:dyDescent="0.35">
      <c r="A7" s="17" t="s">
        <v>830</v>
      </c>
      <c r="B7" s="33">
        <f>SUM('Key Workings'!G3:G122)</f>
        <v>17480</v>
      </c>
      <c r="C7" s="34">
        <f>SUM('Student Records'!L6:L125)</f>
        <v>0</v>
      </c>
    </row>
    <row r="8" spans="1:3" x14ac:dyDescent="0.35">
      <c r="A8" s="17" t="s">
        <v>832</v>
      </c>
      <c r="B8" s="33">
        <f>SUM('Key Workings'!H3:H122)</f>
        <v>11602.889999999998</v>
      </c>
      <c r="C8" s="34">
        <f>SUM('Student Records'!M6:M125)</f>
        <v>11602.889999999998</v>
      </c>
    </row>
    <row r="9" spans="1:3" x14ac:dyDescent="0.35">
      <c r="A9" s="17" t="s">
        <v>834</v>
      </c>
      <c r="B9" s="33">
        <f>SUM('Key Workings'!I3:I122)</f>
        <v>5877.1100000000024</v>
      </c>
      <c r="C9" s="34">
        <f>SUM('Student Records'!N6:N125)</f>
        <v>0</v>
      </c>
    </row>
    <row r="11" spans="1:3" x14ac:dyDescent="0.35">
      <c r="A11" s="22" t="s">
        <v>836</v>
      </c>
      <c r="B11" s="23"/>
      <c r="C11" s="24" t="s">
        <v>882</v>
      </c>
    </row>
    <row r="12" spans="1:3" x14ac:dyDescent="0.35">
      <c r="A12" s="17" t="s">
        <v>837</v>
      </c>
      <c r="B12" s="33">
        <f>AVERAGE('Key Workings'!E3:E122)</f>
        <v>126.66666666666667</v>
      </c>
      <c r="C12" s="34">
        <f>AVERAGE('Student Records'!J6:J125)</f>
        <v>126.66666666666667</v>
      </c>
    </row>
    <row r="13" spans="1:3" x14ac:dyDescent="0.35">
      <c r="A13" s="17" t="s">
        <v>839</v>
      </c>
      <c r="B13" s="33">
        <f>MAX('Key Workings'!E3:E122)</f>
        <v>210</v>
      </c>
      <c r="C13" s="34">
        <f>MAX('Student Records'!J6:J125)</f>
        <v>210</v>
      </c>
    </row>
    <row r="14" spans="1:3" x14ac:dyDescent="0.35">
      <c r="A14" s="17" t="s">
        <v>841</v>
      </c>
      <c r="B14" s="33">
        <f>MIN('Key Workings'!E3:E122)</f>
        <v>60</v>
      </c>
      <c r="C14" s="34">
        <f>MIN('Student Records'!J6:J125)</f>
        <v>60</v>
      </c>
    </row>
    <row r="15" spans="1:3" x14ac:dyDescent="0.35">
      <c r="A15" s="17" t="s">
        <v>843</v>
      </c>
      <c r="B15" s="33">
        <f>AVERAGE('Key Workings'!H3:H122)</f>
        <v>96.69074999999998</v>
      </c>
      <c r="C15" s="34">
        <f>AVERAGE('Student Records'!M6:M125)</f>
        <v>96.69074999999998</v>
      </c>
    </row>
    <row r="16" spans="1:3" x14ac:dyDescent="0.35">
      <c r="A16" s="17" t="s">
        <v>845</v>
      </c>
      <c r="B16" s="33">
        <f>MAX('Key Workings'!I3:I122)</f>
        <v>241.5</v>
      </c>
      <c r="C16" s="34">
        <f>MAX('Student Records'!N6:N125)</f>
        <v>0</v>
      </c>
    </row>
    <row r="17" spans="1:3" x14ac:dyDescent="0.35">
      <c r="A17" s="17" t="s">
        <v>847</v>
      </c>
      <c r="B17" s="33">
        <f>MIN('Key Workings'!I3:I122)</f>
        <v>0</v>
      </c>
      <c r="C17" s="34">
        <f>MIN('Student Records'!N6:N125)</f>
        <v>0</v>
      </c>
    </row>
    <row r="19" spans="1:3" x14ac:dyDescent="0.35">
      <c r="A19" s="22" t="s">
        <v>849</v>
      </c>
      <c r="B19" s="23"/>
      <c r="C19" s="24" t="s">
        <v>882</v>
      </c>
    </row>
    <row r="20" spans="1:3" x14ac:dyDescent="0.35">
      <c r="A20" s="17" t="s">
        <v>850</v>
      </c>
      <c r="B20" s="35">
        <f>COUNT('Key Workings'!B3:B122)</f>
        <v>120</v>
      </c>
      <c r="C20" s="34">
        <f>COUNT('Student Records'!D6:D125)</f>
        <v>120</v>
      </c>
    </row>
    <row r="21" spans="1:3" x14ac:dyDescent="0.35">
      <c r="A21" s="17" t="s">
        <v>852</v>
      </c>
      <c r="B21" s="35">
        <f>COUNTIF('Key Workings'!D3:D122,"Paid")</f>
        <v>63</v>
      </c>
      <c r="C21" s="34">
        <f>COUNTIF('Student Records'!P6:P125,"Paid")</f>
        <v>63</v>
      </c>
    </row>
    <row r="22" spans="1:3" x14ac:dyDescent="0.35">
      <c r="A22" s="17" t="s">
        <v>854</v>
      </c>
      <c r="B22" s="35">
        <f>COUNTIF('Key Workings'!D3:D122,"Due")</f>
        <v>35</v>
      </c>
      <c r="C22" s="34">
        <f>COUNTIF('Student Records'!P6:P125,"Due")</f>
        <v>35</v>
      </c>
    </row>
    <row r="23" spans="1:3" x14ac:dyDescent="0.35">
      <c r="A23" s="17" t="s">
        <v>856</v>
      </c>
      <c r="B23" s="35">
        <f>COUNTIF('Key Workings'!D3:D122,"Overdue")</f>
        <v>22</v>
      </c>
      <c r="C23" s="34">
        <f>COUNTIF('Student Records'!P6:P125,"Overdue")</f>
        <v>22</v>
      </c>
    </row>
    <row r="24" spans="1:3" x14ac:dyDescent="0.35">
      <c r="A24" s="17" t="s">
        <v>858</v>
      </c>
      <c r="B24" s="35">
        <f>COUNTIF('Key Workings'!B3:B122,7)</f>
        <v>60</v>
      </c>
      <c r="C24" s="34">
        <f>COUNTIF('Student Records'!D6:D125,7)</f>
        <v>60</v>
      </c>
    </row>
    <row r="25" spans="1:3" x14ac:dyDescent="0.35">
      <c r="A25" s="17" t="s">
        <v>860</v>
      </c>
      <c r="B25" s="35">
        <f>COUNTIF('Key Workings'!B3:B122,8)</f>
        <v>60</v>
      </c>
      <c r="C25" s="34">
        <f>COUNTIF('Student Records'!D6:D125,8)</f>
        <v>60</v>
      </c>
    </row>
    <row r="27" spans="1:3" x14ac:dyDescent="0.35">
      <c r="A27" s="22" t="s">
        <v>862</v>
      </c>
      <c r="B27" s="23"/>
      <c r="C27" s="24" t="s">
        <v>882</v>
      </c>
    </row>
    <row r="28" spans="1:3" x14ac:dyDescent="0.35">
      <c r="A28" s="17" t="s">
        <v>863</v>
      </c>
      <c r="B28" s="33">
        <f>SUMIF('Key Workings'!B3:B122,7,'Key Workings'!G3:G122)</f>
        <v>8941.25</v>
      </c>
      <c r="C28" s="34">
        <f>SUMIF('Student Records'!D6:D125,7,'Student Records'!L6:L125)</f>
        <v>0</v>
      </c>
    </row>
    <row r="29" spans="1:3" x14ac:dyDescent="0.35">
      <c r="A29" s="17" t="s">
        <v>865</v>
      </c>
      <c r="B29" s="33">
        <f>SUMIF('Key Workings'!B3:B122,8,'Key Workings'!G3:G122)</f>
        <v>8538.75</v>
      </c>
      <c r="C29" s="34">
        <f>SUMIF('Student Records'!D6:D125,8,'Student Records'!L6:L125)</f>
        <v>0</v>
      </c>
    </row>
    <row r="30" spans="1:3" x14ac:dyDescent="0.35">
      <c r="A30" s="17" t="s">
        <v>867</v>
      </c>
      <c r="B30" s="35">
        <f>SUMIF('Key Workings'!D3:D122,"Paid",'Key Workings'!H3:H122)</f>
        <v>9608.25</v>
      </c>
      <c r="C30" s="34">
        <f>SUMIF('Student Records'!P6:P125,"Paid",'Student Records'!M6:M125)</f>
        <v>9608.25</v>
      </c>
    </row>
    <row r="31" spans="1:3" x14ac:dyDescent="0.35">
      <c r="A31" s="17" t="s">
        <v>869</v>
      </c>
      <c r="B31" s="35">
        <f>SUMIF('Key Workings'!D3:D122,"Overdue",'Key Workings'!I3:I122)</f>
        <v>3214.25</v>
      </c>
      <c r="C31" s="34">
        <f>SUMIF('Student Records'!P6:P125,"Overdue",'Student Records'!N6:N125)</f>
        <v>0</v>
      </c>
    </row>
    <row r="32" spans="1:3" x14ac:dyDescent="0.35">
      <c r="A32" s="17" t="s">
        <v>871</v>
      </c>
      <c r="B32" s="33">
        <f>SUMIF('Key Workings'!C3:C122,3,'Key Workings'!H3:H122)</f>
        <v>840.93000000000006</v>
      </c>
      <c r="C32" s="34">
        <f>SUMIF('Student Records'!E6:E125,3,'Student Records'!M6:M125)</f>
        <v>840.93000000000006</v>
      </c>
    </row>
    <row r="33" spans="1:3" x14ac:dyDescent="0.35">
      <c r="A33" s="17" t="s">
        <v>873</v>
      </c>
      <c r="B33" s="33">
        <f>SUMIF('Key Workings'!I3:I122,"&gt;100")</f>
        <v>3572.2000000000003</v>
      </c>
      <c r="C33" s="34">
        <f>SUMIF('Student Records'!N6:N125,"&gt;100")</f>
        <v>0</v>
      </c>
    </row>
    <row r="36" spans="1:3" x14ac:dyDescent="0.35">
      <c r="A36" s="22" t="s">
        <v>883</v>
      </c>
    </row>
    <row r="37" spans="1:3" x14ac:dyDescent="0.35">
      <c r="A37" s="12" t="s">
        <v>64</v>
      </c>
      <c r="B37" s="12" t="s">
        <v>884</v>
      </c>
      <c r="C37" s="12" t="s">
        <v>885</v>
      </c>
    </row>
    <row r="38" spans="1:3" x14ac:dyDescent="0.35">
      <c r="A38" s="28" t="s">
        <v>72</v>
      </c>
      <c r="B38" s="36">
        <f>SUMIF('Key Workings'!D3:D122,A38,'Key Workings'!G3:G122)</f>
        <v>9608.25</v>
      </c>
      <c r="C38">
        <f>COUNTIF('Key Workings'!D3:D122,A38)</f>
        <v>63</v>
      </c>
    </row>
    <row r="39" spans="1:3" x14ac:dyDescent="0.35">
      <c r="A39" s="28" t="s">
        <v>88</v>
      </c>
      <c r="B39" s="36">
        <f>SUMIF('Key Workings'!D3:D122,A39,'Key Workings'!G3:G122)</f>
        <v>4657.5</v>
      </c>
      <c r="C39">
        <f>COUNTIF('Key Workings'!D3:D122,A39)</f>
        <v>35</v>
      </c>
    </row>
    <row r="40" spans="1:3" x14ac:dyDescent="0.35">
      <c r="A40" s="28" t="s">
        <v>80</v>
      </c>
      <c r="B40" s="36">
        <f>SUMIF('Key Workings'!D3:D122,A40,'Key Workings'!G3:G122)</f>
        <v>3214.25</v>
      </c>
      <c r="C40">
        <f>COUNTIF('Key Workings'!D3:D122,A40)</f>
        <v>22</v>
      </c>
    </row>
  </sheetData>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Student Records</vt:lpstr>
      <vt:lpstr>Summary Tasks</vt:lpstr>
      <vt:lpstr>Key Workings</vt:lpstr>
      <vt:lpstr>Answer 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Mandeep Kaur Aujla</cp:lastModifiedBy>
  <cp:revision>1</cp:revision>
  <dcterms:created xsi:type="dcterms:W3CDTF">2026-08-25T07:03:42Z</dcterms:created>
  <dcterms:modified xsi:type="dcterms:W3CDTF">2026-08-25T07:20:13Z</dcterms:modified>
  <dc:language>en-US</dc:language>
</cp:coreProperties>
</file>